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Z:\2026\SECRETARIA MUNICIPAL DE SAÚDE - SEMS\PSF NOVA NASCENTE\ORÇAMENTO\ALTERADOS\"/>
    </mc:Choice>
  </mc:AlternateContent>
  <xr:revisionPtr revIDLastSave="0" documentId="13_ncr:1_{EBBDE0F4-D9EE-4C57-84A7-565330F75AE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rçamento Sintético" sheetId="1" r:id="rId1"/>
  </sheets>
  <definedNames>
    <definedName name="_xlnm.Print_Area" localSheetId="0">'Orçamento Sintético'!$A$1:$M$78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72" i="1" l="1"/>
  <c r="L71" i="1"/>
  <c r="L69" i="1"/>
  <c r="L67" i="1"/>
  <c r="L66" i="1"/>
  <c r="L65" i="1"/>
  <c r="L64" i="1"/>
  <c r="L63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29" i="1"/>
  <c r="L28" i="1"/>
  <c r="L27" i="1"/>
  <c r="L26" i="1"/>
  <c r="L25" i="1"/>
  <c r="L24" i="1"/>
  <c r="L23" i="1"/>
  <c r="L21" i="1"/>
  <c r="L20" i="1"/>
  <c r="L18" i="1"/>
  <c r="L16" i="1"/>
  <c r="L15" i="1"/>
  <c r="L14" i="1"/>
  <c r="L13" i="1"/>
  <c r="L12" i="1"/>
  <c r="L10" i="1"/>
  <c r="L8" i="1"/>
  <c r="L7" i="1"/>
</calcChain>
</file>

<file path=xl/sharedStrings.xml><?xml version="1.0" encoding="utf-8"?>
<sst xmlns="http://schemas.openxmlformats.org/spreadsheetml/2006/main" count="379" uniqueCount="252">
  <si>
    <t>Obra</t>
  </si>
  <si>
    <t>Bancos</t>
  </si>
  <si>
    <t>B.D.I.</t>
  </si>
  <si>
    <t>Encargos Sociais</t>
  </si>
  <si>
    <t>Consultório Médico - Nova Nascente</t>
  </si>
  <si>
    <t xml:space="preserve">SINAPI - 09/2025 - Mato Grosso do Sul
SBC - 12/2025 - Mato Grosso do Sul
SICRO3 - 07/2025 - Mato Grosso do Sul
AGESUL - 06/2025 - Mato Grosso do Sul
</t>
  </si>
  <si>
    <t>28,82%</t>
  </si>
  <si>
    <t>Não Desonerado: embutido nos preços unitário dos insumos de mão de obra, de acordo com as bases.</t>
  </si>
  <si>
    <t>Planilha Orçamentária Sintética Com Valor da Mão de Obra</t>
  </si>
  <si>
    <t>Item</t>
  </si>
  <si>
    <t>Código</t>
  </si>
  <si>
    <t>Banco</t>
  </si>
  <si>
    <t>Descrição</t>
  </si>
  <si>
    <t>Tipo</t>
  </si>
  <si>
    <t>Und</t>
  </si>
  <si>
    <t>Quant.</t>
  </si>
  <si>
    <t>Valor Unit</t>
  </si>
  <si>
    <t>Valor Unit com BDI</t>
  </si>
  <si>
    <t>Mão de Obra</t>
  </si>
  <si>
    <t>Total</t>
  </si>
  <si>
    <t>Peso (%)</t>
  </si>
  <si>
    <t>Valor</t>
  </si>
  <si>
    <t>%</t>
  </si>
  <si>
    <t xml:space="preserve"> 1 </t>
  </si>
  <si>
    <t>ADMINISTRAÇÃO LOCAL</t>
  </si>
  <si>
    <t xml:space="preserve"> 1.1 </t>
  </si>
  <si>
    <t xml:space="preserve"> 90780 </t>
  </si>
  <si>
    <t>SINAPI</t>
  </si>
  <si>
    <t>MESTRE DE OBRAS COM ENCARGOS COMPLEMENTARES</t>
  </si>
  <si>
    <t>Livro SINAPI: Cálculos e Parâmetros</t>
  </si>
  <si>
    <t>H</t>
  </si>
  <si>
    <t xml:space="preserve"> 1.2 </t>
  </si>
  <si>
    <t xml:space="preserve"> 90777 </t>
  </si>
  <si>
    <t>ENGENHEIRO CIVIL DE OBRA JUNIOR COM ENCARGOS COMPLEMENTARES</t>
  </si>
  <si>
    <t xml:space="preserve"> 2 </t>
  </si>
  <si>
    <t>SERVIÇOS PRELIMINARES</t>
  </si>
  <si>
    <t xml:space="preserve"> 2.1 </t>
  </si>
  <si>
    <t xml:space="preserve"> 103689 </t>
  </si>
  <si>
    <t>FORNECIMENTO E INSTALAÇÃO DE PLACA DE OBRA COM CHAPA GALVANIZADA E ESTRUTURA DE MADEIRA. AF_03/2022_PS</t>
  </si>
  <si>
    <t>Sinalização Vertical Viária</t>
  </si>
  <si>
    <t>m²</t>
  </si>
  <si>
    <t xml:space="preserve"> 3 </t>
  </si>
  <si>
    <t>DEMOLIÇÕES E RETIRADAS</t>
  </si>
  <si>
    <t xml:space="preserve"> 3.1 </t>
  </si>
  <si>
    <t xml:space="preserve"> 97647 </t>
  </si>
  <si>
    <t>REMOÇÃO DE TELHAS DE FIBROCIMENTO METÁLICA E CERÂMICA, DE FORMA MANUAL, SEM REAPROVEITAMENTO. AF_09/2023</t>
  </si>
  <si>
    <t>Demolições e Remoções</t>
  </si>
  <si>
    <t xml:space="preserve"> 3.2 </t>
  </si>
  <si>
    <t xml:space="preserve"> 104792 </t>
  </si>
  <si>
    <t>REMOÇÃO DE CABOS ELÉTRICOS, COM SEÇÃO DE ATÉ 2,5 MM², DE FORMA MANUAL, SEM REAPROVEITAMENTO. AF_09/2023</t>
  </si>
  <si>
    <t>M</t>
  </si>
  <si>
    <t xml:space="preserve"> 3.3 </t>
  </si>
  <si>
    <t xml:space="preserve"> 023212 </t>
  </si>
  <si>
    <t>SBC</t>
  </si>
  <si>
    <t>REMOCAO E RETIRADA DE PORTAS DE MADEIRA</t>
  </si>
  <si>
    <t>UN</t>
  </si>
  <si>
    <t xml:space="preserve"> 3.4 </t>
  </si>
  <si>
    <t xml:space="preserve"> 97645 </t>
  </si>
  <si>
    <t>REMOÇÃO DE JANELAS, DE FORMA MANUAL, SEM REAPROVEITAMENTO. AF_09/2023</t>
  </si>
  <si>
    <t xml:space="preserve"> 3.5 </t>
  </si>
  <si>
    <t xml:space="preserve"> 97622 </t>
  </si>
  <si>
    <t>DEMOLIÇÃO DE ALVENARIA DE BLOCO FURADO, DE FORMA MANUAL, SEM REAPROVEITAMENTO. AF_09/2023</t>
  </si>
  <si>
    <t>m³</t>
  </si>
  <si>
    <t xml:space="preserve"> 4 </t>
  </si>
  <si>
    <t>COBERTURA</t>
  </si>
  <si>
    <t xml:space="preserve"> 4.1 </t>
  </si>
  <si>
    <t xml:space="preserve"> 100180 </t>
  </si>
  <si>
    <t>TELHA TRAPEZOIDAL TERMICA SAND. BRANCO NUCLEO PIR 20 MM</t>
  </si>
  <si>
    <t xml:space="preserve"> 5 </t>
  </si>
  <si>
    <t>FORRO</t>
  </si>
  <si>
    <t xml:space="preserve"> 5.1 </t>
  </si>
  <si>
    <t xml:space="preserve"> 96110 </t>
  </si>
  <si>
    <t>FORRO EM DRYWALL PARA AMBIENTES RESIDENCIAIS, INCLUSIVE ESTRUTURA UNIDIRECIONAL DE FIXAÇÃO. AF_08/2023_PS</t>
  </si>
  <si>
    <t>Forros</t>
  </si>
  <si>
    <t xml:space="preserve"> 5.2 </t>
  </si>
  <si>
    <t xml:space="preserve"> 96120 </t>
  </si>
  <si>
    <t>ACABAMENTOS PARA FORRO (MOLDURA DE GESSO). AF_08/2023</t>
  </si>
  <si>
    <t xml:space="preserve"> 6 </t>
  </si>
  <si>
    <t>PINTURAS E REVESTIMENTOS</t>
  </si>
  <si>
    <t xml:space="preserve"> 6.1 </t>
  </si>
  <si>
    <t xml:space="preserve"> 96127 </t>
  </si>
  <si>
    <t>APLICAÇÃO MANUAL DE MASSA ACRÍLICA EM PANOS DE FACHADA SEM PRESENÇA DE VÃOS, DE EDIFÍCIOS DE MÚLTIPLOS PAVIMENTOS, UMA DEMÃO. AF_03/2024</t>
  </si>
  <si>
    <t>Pintura Externa</t>
  </si>
  <si>
    <t xml:space="preserve"> 6.2 </t>
  </si>
  <si>
    <t xml:space="preserve"> 104641 </t>
  </si>
  <si>
    <t>PINTURA LÁTEX ACRÍLICA ECONÔMICA, APLICAÇÃO MANUAL EM PAREDES, DUAS DEMÃOS. AF_04/2023</t>
  </si>
  <si>
    <t>Pintura Interna</t>
  </si>
  <si>
    <t xml:space="preserve"> 6.3 </t>
  </si>
  <si>
    <t xml:space="preserve"> 120047 </t>
  </si>
  <si>
    <t>CHAPISCO, EMBOCO E REBOCO PREFABRICADOS EM PAREDES</t>
  </si>
  <si>
    <t xml:space="preserve"> 6.4 </t>
  </si>
  <si>
    <t xml:space="preserve"> 87251 </t>
  </si>
  <si>
    <t>REVESTIMENTO CERÂMICO PARA PISO COM PLACAS TIPO ESMALTADA DE DIMENSÕES 45X45 CM APLICADA EM AMBIENTES DE ÁREA MAIOR QUE 10 M2. AF_02/2023_PE</t>
  </si>
  <si>
    <t>Revestimentos Cerâmicos Internos</t>
  </si>
  <si>
    <t xml:space="preserve"> 6.5 </t>
  </si>
  <si>
    <t xml:space="preserve"> 88476 </t>
  </si>
  <si>
    <t>CONTRAPISO COM ARGAMASSA AUTONIVELANTE, APLICADO SOBRE LAJE, ADERIDO, ESPESSURA 2CM. AF_07/2021</t>
  </si>
  <si>
    <t>Contrapiso</t>
  </si>
  <si>
    <t xml:space="preserve"> 6.6 </t>
  </si>
  <si>
    <t xml:space="preserve"> 180090 </t>
  </si>
  <si>
    <t>PINTURA OLEO EM PAREDES 2 DEMAOS COM CORRECAO DE MASSA</t>
  </si>
  <si>
    <t xml:space="preserve"> 6.7 </t>
  </si>
  <si>
    <t xml:space="preserve"> 103330 </t>
  </si>
  <si>
    <t>ALVENARIA DE VEDAÇÃO DE BLOCOS CERÂMICOS FURADOS NA HORIZONTAL DE 11,5X19X19 CM (ESPESSURA 11,5 CM) E ARGAMASSA DE ASSENTAMENTO COM PREPARO EM BETONEIRA. AF_12/2021</t>
  </si>
  <si>
    <t>Alvenaria de Vedação</t>
  </si>
  <si>
    <t xml:space="preserve"> 7 </t>
  </si>
  <si>
    <t>ELÉTRICA</t>
  </si>
  <si>
    <t xml:space="preserve"> 7.1 </t>
  </si>
  <si>
    <t xml:space="preserve"> 91926 </t>
  </si>
  <si>
    <t>CABO DE COBRE FLEXÍVEL ISOLADO, 2,5 MM², ANTI-CHAMA 450/750 V, PARA CIRCUITOS TERMINAIS - FORNECIMENTO E INSTALAÇÃO. AF_03/2023</t>
  </si>
  <si>
    <t>Instalações Elétricas - Eletrodutos Embutidos, Cabos, Caixas, Tomadas e Interruptores</t>
  </si>
  <si>
    <t xml:space="preserve"> 7.2 </t>
  </si>
  <si>
    <t xml:space="preserve"> 91928 </t>
  </si>
  <si>
    <t>CABO DE COBRE FLEXÍVEL ISOLADO, 4 MM², ANTI-CHAMA 450/750 V, PARA CIRCUITOS TERMINAIS - FORNECIMENTO E INSTALAÇÃO. AF_03/2023</t>
  </si>
  <si>
    <t xml:space="preserve"> 7.3 </t>
  </si>
  <si>
    <t xml:space="preserve"> 91932 </t>
  </si>
  <si>
    <t>CABO DE COBRE FLEXÍVEL ISOLADO, 10 MM², ANTI-CHAMA 450/750 V, PARA CIRCUITOS TERMINAIS - FORNECIMENTO E INSTALAÇÃO. AF_03/2023</t>
  </si>
  <si>
    <t xml:space="preserve"> 7.4 </t>
  </si>
  <si>
    <t xml:space="preserve"> CF/179 </t>
  </si>
  <si>
    <t>Próprio</t>
  </si>
  <si>
    <t>Copia da AGESUL (0101003131) - CABO MULTIPLEXADO DE ALUMINIO CA/CAL 3X1X10+10MM2 (REAPROVEITAMENTO 3X) - FORNECIMENTO E INSTALACAO</t>
  </si>
  <si>
    <t>CANTEIRO DE OBRAS</t>
  </si>
  <si>
    <t xml:space="preserve"> 7.5 </t>
  </si>
  <si>
    <t xml:space="preserve"> 061805 </t>
  </si>
  <si>
    <t>CAIXA OCTOGONAL 100x100mm</t>
  </si>
  <si>
    <t xml:space="preserve"> 7.6 </t>
  </si>
  <si>
    <t xml:space="preserve"> 022341 </t>
  </si>
  <si>
    <t>CHUMBAMENTO LINEAR RASGO ALVEN.P/ INSTAL.TUBUL.ENTRE 40E75MM</t>
  </si>
  <si>
    <t xml:space="preserve"> 7.7 </t>
  </si>
  <si>
    <t xml:space="preserve"> 93662 </t>
  </si>
  <si>
    <t>DISJUNTOR BIPOLAR TIPO DIN, CORRENTE NOMINAL DE 20A - FORNECIMENTO E INSTALAÇÃO. AF_07/2025</t>
  </si>
  <si>
    <t>Instalações Elétricas - Quadros, Cabos, Disjuntores, Contatores e Barramentos Blindados</t>
  </si>
  <si>
    <t xml:space="preserve"> 7.8 </t>
  </si>
  <si>
    <t xml:space="preserve"> 93655 </t>
  </si>
  <si>
    <t>DISJUNTOR MONOPOLAR TIPO DIN, CORRENTE NOMINAL DE 20A - FORNECIMENTO E INSTALAÇÃO. AF_07/2025</t>
  </si>
  <si>
    <t xml:space="preserve"> 7.9 </t>
  </si>
  <si>
    <t xml:space="preserve"> 93666 </t>
  </si>
  <si>
    <t>DISJUNTOR BIPOLAR TIPO DIN, CORRENTE NOMINAL DE 50A - FORNECIMENTO E INSTALAÇÃO. AF_07/2025</t>
  </si>
  <si>
    <t xml:space="preserve"> 7.10 </t>
  </si>
  <si>
    <t xml:space="preserve"> 106027 </t>
  </si>
  <si>
    <t>DISPOSITIVO DPS 20KA-175V OU 275V - FORNECIMENTO E INSTALAÇÃO. AF_07/2025</t>
  </si>
  <si>
    <t xml:space="preserve"> 7.11 </t>
  </si>
  <si>
    <t xml:space="preserve"> 1201005171 </t>
  </si>
  <si>
    <t>AGESUL</t>
  </si>
  <si>
    <t>DISPOSITIVO DR, 4 POLOS, SENSIBILIDADE DE 30MA, CORRENTE DE 63 A, TIPO AC - FORNECIMENTO E INSTALACAO</t>
  </si>
  <si>
    <t xml:space="preserve"> 7.12 </t>
  </si>
  <si>
    <t xml:space="preserve"> 061550 </t>
  </si>
  <si>
    <t>ELETRODUTO FLEXIVEL SEALTUBE 3/4""</t>
  </si>
  <si>
    <t xml:space="preserve"> 7.13 </t>
  </si>
  <si>
    <t xml:space="preserve"> 101497 </t>
  </si>
  <si>
    <t>ENTRADA DE ENERGIA ELÉTRICA, AÉREA, BIFÁSICA, COM CAIXA DE SOBREPOR, CABO DE 10 MM2 E DISJUNTOR DIN 50A (NÃO INCLUSO O POSTE DE CONCRETO). AF_07/2020_PS</t>
  </si>
  <si>
    <t>Instalações Elétricas - Rede de Distribuição</t>
  </si>
  <si>
    <t xml:space="preserve"> 7.14 </t>
  </si>
  <si>
    <t xml:space="preserve"> CF/010 </t>
  </si>
  <si>
    <t>HASTE DE ATERRAMENTO EM ACO COM 3,00 M DE COMPRIMENTO E DN = 5/8", REVESTIDA COM BAIXA CAMADA DE COBRE, COM CONECTOR TIPO GRAMPO</t>
  </si>
  <si>
    <t>INEL - INSTALAÇÃO ELÉTRICA/ELETRIFICAÇÃO E ILUMINAÇÃO EXTERNA</t>
  </si>
  <si>
    <t>un</t>
  </si>
  <si>
    <t xml:space="preserve"> 7.15 </t>
  </si>
  <si>
    <t xml:space="preserve"> 91967 </t>
  </si>
  <si>
    <t>INTERRUPTOR SIMPLES (3 MÓDULOS), 10A/250V, INCLUINDO SUPORTE E PLACA - FORNECIMENTO E INSTALAÇÃO. AF_03/2023</t>
  </si>
  <si>
    <t xml:space="preserve"> 7.16 </t>
  </si>
  <si>
    <t xml:space="preserve"> 104749 </t>
  </si>
  <si>
    <t>CONECTOR GRAMPO METÁLICO TIPO OLHAL, PARA SPDA, PARA HASTE DE ATERRAMENTO DE 3/4'</t>
  </si>
  <si>
    <t>Sistema de Proteção contra Descargas Atmosféricas - SPDA</t>
  </si>
  <si>
    <t xml:space="preserve"> 7.17 </t>
  </si>
  <si>
    <t xml:space="preserve"> 92023 </t>
  </si>
  <si>
    <t>INTERRUPTOR SIMPLES (1 MÓDULO) COM 1 TOMADA DE EMBUTIR 2P+T 10 A, INCLUINDO SUPORTE E PLACA - FORNECIMENTO E INSTALAÇÃO. AF_03/2023</t>
  </si>
  <si>
    <t xml:space="preserve"> 7.18 </t>
  </si>
  <si>
    <t xml:space="preserve"> 91953 </t>
  </si>
  <si>
    <t>INTERRUPTOR SIMPLES (1 MÓDULO), 10A/250V, INCLUINDO SUPORTE E PLACA - FORNECIMENTO E INSTALAÇÃO. AF_03/2023</t>
  </si>
  <si>
    <t xml:space="preserve"> 7.19 </t>
  </si>
  <si>
    <t xml:space="preserve"> 1201009060 </t>
  </si>
  <si>
    <t>ISOLADOR DE ROLDANA, PARA BAIXA TENSAO</t>
  </si>
  <si>
    <t xml:space="preserve"> 7.20 </t>
  </si>
  <si>
    <t xml:space="preserve"> 1201001161 </t>
  </si>
  <si>
    <t>LAMPADA LED 15 W BIVOLT BRANCA, FORMATO TRADICIONAL (BASE E27) - FORNECIMENTO E INSTALACAO</t>
  </si>
  <si>
    <t xml:space="preserve"> 7.21 </t>
  </si>
  <si>
    <t xml:space="preserve"> 97599 </t>
  </si>
  <si>
    <t>LUMINÁRIA DE EMERGÊNCIA, COM 30 LÂMPADAS LED DE 2 W, SEM REATOR - FORNECIMENTO E INSTALAÇÃO. AF_09/2024</t>
  </si>
  <si>
    <t>Iluminação Predial e Monitoramento</t>
  </si>
  <si>
    <t xml:space="preserve"> 7.22 </t>
  </si>
  <si>
    <t xml:space="preserve"> 064404 </t>
  </si>
  <si>
    <t>QUADRO DISTRIBUICAO DE EMBUTIR 12/16 POSICOES BRANCO TIGRE</t>
  </si>
  <si>
    <t xml:space="preserve"> 7.23 </t>
  </si>
  <si>
    <t xml:space="preserve"> 90447 </t>
  </si>
  <si>
    <t>RASGO LINEAR MANUAL EM ALVENARIA, PARA ELETRODUTOS, DIÂMETROS MENORES OU IGUAIS A 40 MM. AF_09/2023</t>
  </si>
  <si>
    <t>Rasgos e Fixações</t>
  </si>
  <si>
    <t xml:space="preserve"> 7.24 </t>
  </si>
  <si>
    <t xml:space="preserve"> 060127 </t>
  </si>
  <si>
    <t>BOCAL PARA LAMPADA E27, EM MATERIAL PLASTICO</t>
  </si>
  <si>
    <t xml:space="preserve"> 7.25 </t>
  </si>
  <si>
    <t xml:space="preserve"> 91992 </t>
  </si>
  <si>
    <t>TOMADA ALTA DE EMBUTIR (1 MÓDULO), 2P+T 10 A, INCLUINDO SUPORTE E PLACA - FORNECIMENTO E INSTALAÇÃO. AF_03/2023</t>
  </si>
  <si>
    <t xml:space="preserve"> 7.26 </t>
  </si>
  <si>
    <t xml:space="preserve"> 92008 </t>
  </si>
  <si>
    <t>TOMADA BAIXA DE EMBUTIR (2 MÓDULOS), 2P+T 10 A, INCLUINDO SUPORTE E PLACA - FORNECIMENTO E INSTALAÇÃO. AF_03/2023</t>
  </si>
  <si>
    <t xml:space="preserve"> 7.27 </t>
  </si>
  <si>
    <t xml:space="preserve"> 92000 </t>
  </si>
  <si>
    <t>TOMADA BAIXA DE EMBUTIR (1 MÓDULO), 2P+T 10 A, INCLUINDO SUPORTE E PLACA - FORNECIMENTO E INSTALAÇÃO. AF_03/2023</t>
  </si>
  <si>
    <t xml:space="preserve"> 7.28 </t>
  </si>
  <si>
    <t xml:space="preserve"> 91996 </t>
  </si>
  <si>
    <t>TOMADA MÉDIA DE EMBUTIR (1 MÓDULO), 2P+T 10 A, INCLUINDO SUPORTE E PLACA - FORNECIMENTO E INSTALAÇÃO. AF_03/2023</t>
  </si>
  <si>
    <t xml:space="preserve"> 7.29 </t>
  </si>
  <si>
    <t xml:space="preserve"> 92004 </t>
  </si>
  <si>
    <t>TOMADA MÉDIA DE EMBUTIR (2 MÓDULOS), 2P+T 10 A, INCLUINDO SUPORTE E PLACA - FORNECIMENTO E INSTALAÇÃO. AF_03/2023</t>
  </si>
  <si>
    <t xml:space="preserve"> 7.30 </t>
  </si>
  <si>
    <t xml:space="preserve"> 058084 </t>
  </si>
  <si>
    <t>CAIXA PASSAGEM 4x2""</t>
  </si>
  <si>
    <t xml:space="preserve"> 7.31 </t>
  </si>
  <si>
    <t xml:space="preserve"> 90457 </t>
  </si>
  <si>
    <t>QUEBRA EM ALVENARIA PARA INSTALAÇÃO DE QUADRO DISTRIBUIÇÃO PEQUENO (19X25 CM). AF_09/2023</t>
  </si>
  <si>
    <t xml:space="preserve"> 8 </t>
  </si>
  <si>
    <t>ESQUADRIAS</t>
  </si>
  <si>
    <t xml:space="preserve"> 8.1 </t>
  </si>
  <si>
    <t xml:space="preserve"> 105030 </t>
  </si>
  <si>
    <t>CONTRAVERGA MOLDADA IN LOCO EM CONCRETO, ESPESSURA DE *10* CM. AF_03/2024</t>
  </si>
  <si>
    <t>Vergas, contravergas e fixação de alvenaria</t>
  </si>
  <si>
    <t xml:space="preserve"> 8.2 </t>
  </si>
  <si>
    <t xml:space="preserve"> 105024 </t>
  </si>
  <si>
    <t>VERGA MOLDADA IN LOCO EM CONCRETO, ESPESSURA DE *10* CM. AF_03/2024</t>
  </si>
  <si>
    <t xml:space="preserve"> 8.3 </t>
  </si>
  <si>
    <t xml:space="preserve"> 91341 </t>
  </si>
  <si>
    <t>PORTA EM ALUMÍNIO DE ABRIR TIPO VENEZIANA COM GUARNIÇÃO, FIXAÇÃO COM PARAFUSOS - FORNECIMENTO E INSTALAÇÃO. AF_12/2019</t>
  </si>
  <si>
    <t>Esquadrias - Portas</t>
  </si>
  <si>
    <t xml:space="preserve"> 8.4 </t>
  </si>
  <si>
    <t xml:space="preserve"> 112252 </t>
  </si>
  <si>
    <t>JANELA VENEZIANA CORRER ALUM.PINTADO PRETO FOSCO 1,00X1,50M</t>
  </si>
  <si>
    <t xml:space="preserve"> 8.5 </t>
  </si>
  <si>
    <t xml:space="preserve"> 110346 </t>
  </si>
  <si>
    <t>JANELA MADEIRA BASCULANTE</t>
  </si>
  <si>
    <t xml:space="preserve"> 9 </t>
  </si>
  <si>
    <t>ALVENARIA</t>
  </si>
  <si>
    <t xml:space="preserve"> 9.1 </t>
  </si>
  <si>
    <t xml:space="preserve"> 103332 </t>
  </si>
  <si>
    <t>ALVENARIA DE VEDAÇÃO DE BLOCOS CERÂMICOS FURADOS NA HORIZONTAL DE 9X14X19 CM (ESPESSURA 9 CM) E ARGAMASSA DE ASSENTAMENTO COM PREPARO EM BETONEIRA. AF_12/2021</t>
  </si>
  <si>
    <t xml:space="preserve"> 10 </t>
  </si>
  <si>
    <t>CALÇADA</t>
  </si>
  <si>
    <t xml:space="preserve"> 10.1 </t>
  </si>
  <si>
    <t xml:space="preserve"> 97083 </t>
  </si>
  <si>
    <t>COMPACTAÇÃO MECÂNICA DE SOLO PARA EXECUÇÃO DE RADIER, PISO DE CONCRETO OU LAJE SOBRE SOLO, COM COMPACTADOR DE SOLOS A PERCUSSÃO. AF_09/2021</t>
  </si>
  <si>
    <t>Radier, Piso de Concreto e Laje sobre Solo</t>
  </si>
  <si>
    <t xml:space="preserve"> 10.2 </t>
  </si>
  <si>
    <t xml:space="preserve"> 97096 </t>
  </si>
  <si>
    <t>CONCRETAGEM DE RADIER, PISO DE CONCRETO OU LAJE SOBRE SOLO, FCK 30 MPA - LANÇAMENTO, ADENSAMENTO E ACABAMENTO. AF_09/2021</t>
  </si>
  <si>
    <t>Tipo de Licitação</t>
  </si>
  <si>
    <t/>
  </si>
  <si>
    <t>Total sem BDI</t>
  </si>
  <si>
    <t>Abertura da Licitação</t>
  </si>
  <si>
    <t>Total do BDI</t>
  </si>
  <si>
    <t>Número do Processo Licitatório</t>
  </si>
  <si>
    <t>Total Geral</t>
  </si>
  <si>
    <r>
      <t xml:space="preserve">_______________________________________________________________
</t>
    </r>
    <r>
      <rPr>
        <sz val="12"/>
        <rFont val="Arial"/>
        <family val="2"/>
      </rPr>
      <t>Vinicus Ribeiro Rodrigues
CREA/MS 68931/D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</si>
</sst>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\ %"/>
  </numFmts>
  <fonts count="2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2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6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6" fontId="14" fillId="15" borderId="12" xfId="0" applyNumberFormat="1" applyFont="1" applyFill="1" applyBorder="1" applyAlignment="1">
      <alignment horizontal="right" vertical="top" wrapText="1"/>
    </xf>
    <xf numFmtId="0" fontId="16" fillId="16" borderId="0" xfId="0" applyFont="1" applyFill="1" applyAlignment="1">
      <alignment horizontal="left" vertical="top" wrapText="1"/>
    </xf>
    <xf numFmtId="0" fontId="17" fillId="17" borderId="0" xfId="0" applyFont="1" applyFill="1" applyAlignment="1">
      <alignment horizontal="center" vertical="top" wrapText="1"/>
    </xf>
    <xf numFmtId="0" fontId="18" fillId="18" borderId="0" xfId="0" applyFont="1" applyFill="1" applyAlignment="1">
      <alignment horizontal="right" vertical="top" wrapText="1"/>
    </xf>
    <xf numFmtId="0" fontId="20" fillId="20" borderId="0" xfId="0" applyFont="1" applyFill="1" applyAlignment="1">
      <alignment horizontal="left" vertical="top" wrapText="1"/>
    </xf>
    <xf numFmtId="0" fontId="21" fillId="21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6" fillId="16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18" fillId="18" borderId="0" xfId="0" applyFont="1" applyFill="1" applyAlignment="1">
      <alignment horizontal="right" vertical="top" wrapText="1"/>
    </xf>
    <xf numFmtId="4" fontId="19" fillId="19" borderId="0" xfId="0" applyNumberFormat="1" applyFont="1" applyFill="1" applyAlignment="1">
      <alignment horizontal="right" vertical="top" wrapText="1"/>
    </xf>
    <xf numFmtId="0" fontId="15" fillId="21" borderId="0" xfId="0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2763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8"/>
  <sheetViews>
    <sheetView tabSelected="1" showWhiteSpace="0" topLeftCell="A66" workbookViewId="0">
      <selection activeCell="A78" sqref="A1:M78"/>
    </sheetView>
  </sheetViews>
  <sheetFormatPr defaultRowHeight="13.8" x14ac:dyDescent="0.25"/>
  <cols>
    <col min="1" max="3" width="10" bestFit="1" customWidth="1"/>
    <col min="4" max="4" width="60" bestFit="1" customWidth="1"/>
    <col min="5" max="5" width="30" bestFit="1" customWidth="1"/>
    <col min="6" max="6" width="5" bestFit="1" customWidth="1"/>
    <col min="7" max="13" width="10" bestFit="1" customWidth="1"/>
  </cols>
  <sheetData>
    <row r="1" spans="1:13" x14ac:dyDescent="0.25">
      <c r="A1" s="1"/>
      <c r="B1" s="1"/>
      <c r="C1" s="1"/>
      <c r="D1" s="1" t="s">
        <v>0</v>
      </c>
      <c r="E1" s="1" t="s">
        <v>1</v>
      </c>
      <c r="F1" s="17" t="s">
        <v>2</v>
      </c>
      <c r="G1" s="17"/>
      <c r="H1" s="17"/>
      <c r="I1" s="17" t="s">
        <v>3</v>
      </c>
      <c r="J1" s="17"/>
      <c r="K1" s="17"/>
      <c r="L1" s="17"/>
      <c r="M1" s="17"/>
    </row>
    <row r="2" spans="1:13" ht="79.95" customHeight="1" x14ac:dyDescent="0.25">
      <c r="A2" s="12"/>
      <c r="B2" s="12"/>
      <c r="C2" s="12"/>
      <c r="D2" s="12" t="s">
        <v>4</v>
      </c>
      <c r="E2" s="12" t="s">
        <v>5</v>
      </c>
      <c r="F2" s="18" t="s">
        <v>6</v>
      </c>
      <c r="G2" s="18"/>
      <c r="H2" s="18"/>
      <c r="I2" s="18" t="s">
        <v>7</v>
      </c>
      <c r="J2" s="18"/>
      <c r="K2" s="18"/>
      <c r="L2" s="18"/>
      <c r="M2" s="18"/>
    </row>
    <row r="3" spans="1:13" x14ac:dyDescent="0.25">
      <c r="A3" s="19" t="s">
        <v>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ht="15" customHeight="1" x14ac:dyDescent="0.25">
      <c r="A4" s="21" t="s">
        <v>9</v>
      </c>
      <c r="B4" s="22" t="s">
        <v>10</v>
      </c>
      <c r="C4" s="21" t="s">
        <v>11</v>
      </c>
      <c r="D4" s="21" t="s">
        <v>12</v>
      </c>
      <c r="E4" s="21" t="s">
        <v>13</v>
      </c>
      <c r="F4" s="23" t="s">
        <v>14</v>
      </c>
      <c r="G4" s="22" t="s">
        <v>15</v>
      </c>
      <c r="H4" s="22" t="s">
        <v>16</v>
      </c>
      <c r="I4" s="22" t="s">
        <v>17</v>
      </c>
      <c r="J4" s="23" t="s">
        <v>18</v>
      </c>
      <c r="K4" s="22"/>
      <c r="L4" s="22" t="s">
        <v>19</v>
      </c>
      <c r="M4" s="22" t="s">
        <v>20</v>
      </c>
    </row>
    <row r="5" spans="1:13" ht="15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" t="s">
        <v>21</v>
      </c>
      <c r="K5" s="2" t="s">
        <v>22</v>
      </c>
      <c r="L5" s="22"/>
      <c r="M5" s="22"/>
    </row>
    <row r="6" spans="1:13" ht="24" customHeight="1" x14ac:dyDescent="0.25">
      <c r="A6" s="3" t="s">
        <v>23</v>
      </c>
      <c r="B6" s="3"/>
      <c r="C6" s="3"/>
      <c r="D6" s="3" t="s">
        <v>24</v>
      </c>
      <c r="E6" s="3"/>
      <c r="F6" s="3"/>
      <c r="G6" s="4"/>
      <c r="H6" s="3"/>
      <c r="I6" s="3"/>
      <c r="J6" s="3"/>
      <c r="K6" s="3"/>
      <c r="L6" s="5">
        <v>8525.44</v>
      </c>
      <c r="M6" s="6">
        <v>0.14016203703703703</v>
      </c>
    </row>
    <row r="7" spans="1:13" ht="24" customHeight="1" x14ac:dyDescent="0.25">
      <c r="A7" s="7" t="s">
        <v>25</v>
      </c>
      <c r="B7" s="9" t="s">
        <v>26</v>
      </c>
      <c r="C7" s="7" t="s">
        <v>27</v>
      </c>
      <c r="D7" s="7" t="s">
        <v>28</v>
      </c>
      <c r="E7" s="7" t="s">
        <v>29</v>
      </c>
      <c r="F7" s="8" t="s">
        <v>30</v>
      </c>
      <c r="G7" s="9">
        <v>120</v>
      </c>
      <c r="H7" s="10">
        <v>38.380000000000003</v>
      </c>
      <c r="I7" s="10">
        <v>49.44</v>
      </c>
      <c r="J7" s="10">
        <v>5488.8</v>
      </c>
      <c r="K7" s="10">
        <v>92.52</v>
      </c>
      <c r="L7" s="10">
        <f>5932.8</f>
        <v>5932.8</v>
      </c>
      <c r="M7" s="11">
        <v>9.7537878787878785E-2</v>
      </c>
    </row>
    <row r="8" spans="1:13" ht="25.95" customHeight="1" x14ac:dyDescent="0.25">
      <c r="A8" s="7" t="s">
        <v>31</v>
      </c>
      <c r="B8" s="9" t="s">
        <v>32</v>
      </c>
      <c r="C8" s="7" t="s">
        <v>27</v>
      </c>
      <c r="D8" s="7" t="s">
        <v>33</v>
      </c>
      <c r="E8" s="7" t="s">
        <v>29</v>
      </c>
      <c r="F8" s="8" t="s">
        <v>30</v>
      </c>
      <c r="G8" s="9">
        <v>16</v>
      </c>
      <c r="H8" s="10">
        <v>125.79</v>
      </c>
      <c r="I8" s="10">
        <v>162.04</v>
      </c>
      <c r="J8" s="10">
        <v>2545.2800000000002</v>
      </c>
      <c r="K8" s="10">
        <v>98.17</v>
      </c>
      <c r="L8" s="10">
        <f>2592.64</f>
        <v>2592.64</v>
      </c>
      <c r="M8" s="11">
        <v>4.2624158249158252E-2</v>
      </c>
    </row>
    <row r="9" spans="1:13" ht="24" customHeight="1" x14ac:dyDescent="0.25">
      <c r="A9" s="3" t="s">
        <v>34</v>
      </c>
      <c r="B9" s="3"/>
      <c r="C9" s="3"/>
      <c r="D9" s="3" t="s">
        <v>35</v>
      </c>
      <c r="E9" s="3"/>
      <c r="F9" s="3"/>
      <c r="G9" s="4"/>
      <c r="H9" s="3"/>
      <c r="I9" s="3"/>
      <c r="J9" s="3"/>
      <c r="K9" s="3"/>
      <c r="L9" s="5">
        <v>1178.04</v>
      </c>
      <c r="M9" s="6">
        <v>1.9367503156565657E-2</v>
      </c>
    </row>
    <row r="10" spans="1:13" ht="39" customHeight="1" x14ac:dyDescent="0.25">
      <c r="A10" s="7" t="s">
        <v>36</v>
      </c>
      <c r="B10" s="9" t="s">
        <v>37</v>
      </c>
      <c r="C10" s="7" t="s">
        <v>27</v>
      </c>
      <c r="D10" s="7" t="s">
        <v>38</v>
      </c>
      <c r="E10" s="7" t="s">
        <v>39</v>
      </c>
      <c r="F10" s="8" t="s">
        <v>40</v>
      </c>
      <c r="G10" s="9">
        <v>2</v>
      </c>
      <c r="H10" s="10">
        <v>457.25</v>
      </c>
      <c r="I10" s="10">
        <v>589.02</v>
      </c>
      <c r="J10" s="10">
        <v>76.84</v>
      </c>
      <c r="K10" s="10">
        <v>6.52</v>
      </c>
      <c r="L10" s="10">
        <f>1178.04</f>
        <v>1178.04</v>
      </c>
      <c r="M10" s="11">
        <v>1.9367503156565657E-2</v>
      </c>
    </row>
    <row r="11" spans="1:13" ht="24" customHeight="1" x14ac:dyDescent="0.25">
      <c r="A11" s="3" t="s">
        <v>41</v>
      </c>
      <c r="B11" s="3"/>
      <c r="C11" s="3"/>
      <c r="D11" s="3" t="s">
        <v>42</v>
      </c>
      <c r="E11" s="3"/>
      <c r="F11" s="3"/>
      <c r="G11" s="4"/>
      <c r="H11" s="3"/>
      <c r="I11" s="3"/>
      <c r="J11" s="3"/>
      <c r="K11" s="3"/>
      <c r="L11" s="5">
        <v>661.45</v>
      </c>
      <c r="M11" s="6">
        <v>1.0874533091329967E-2</v>
      </c>
    </row>
    <row r="12" spans="1:13" ht="39" customHeight="1" x14ac:dyDescent="0.25">
      <c r="A12" s="7" t="s">
        <v>43</v>
      </c>
      <c r="B12" s="9" t="s">
        <v>44</v>
      </c>
      <c r="C12" s="7" t="s">
        <v>27</v>
      </c>
      <c r="D12" s="7" t="s">
        <v>45</v>
      </c>
      <c r="E12" s="7" t="s">
        <v>46</v>
      </c>
      <c r="F12" s="8" t="s">
        <v>40</v>
      </c>
      <c r="G12" s="9">
        <v>37.8675</v>
      </c>
      <c r="H12" s="10">
        <v>3.57</v>
      </c>
      <c r="I12" s="10">
        <v>4.59</v>
      </c>
      <c r="J12" s="10">
        <v>127.23</v>
      </c>
      <c r="K12" s="10">
        <v>73.2</v>
      </c>
      <c r="L12" s="10">
        <f>173.81</f>
        <v>173.81</v>
      </c>
      <c r="M12" s="11">
        <v>2.8575139414983167E-3</v>
      </c>
    </row>
    <row r="13" spans="1:13" ht="39" customHeight="1" x14ac:dyDescent="0.25">
      <c r="A13" s="7" t="s">
        <v>47</v>
      </c>
      <c r="B13" s="9" t="s">
        <v>48</v>
      </c>
      <c r="C13" s="7" t="s">
        <v>27</v>
      </c>
      <c r="D13" s="7" t="s">
        <v>49</v>
      </c>
      <c r="E13" s="7" t="s">
        <v>46</v>
      </c>
      <c r="F13" s="8" t="s">
        <v>50</v>
      </c>
      <c r="G13" s="9">
        <v>35</v>
      </c>
      <c r="H13" s="10">
        <v>0.4</v>
      </c>
      <c r="I13" s="10">
        <v>0.51</v>
      </c>
      <c r="J13" s="10">
        <v>12.95</v>
      </c>
      <c r="K13" s="10">
        <v>72.55</v>
      </c>
      <c r="L13" s="10">
        <f>17.85</f>
        <v>17.850000000000001</v>
      </c>
      <c r="M13" s="11">
        <v>2.9346196338383838E-4</v>
      </c>
    </row>
    <row r="14" spans="1:13" ht="24" customHeight="1" x14ac:dyDescent="0.25">
      <c r="A14" s="7" t="s">
        <v>51</v>
      </c>
      <c r="B14" s="9" t="s">
        <v>52</v>
      </c>
      <c r="C14" s="7" t="s">
        <v>53</v>
      </c>
      <c r="D14" s="7" t="s">
        <v>54</v>
      </c>
      <c r="E14" s="7">
        <v>23</v>
      </c>
      <c r="F14" s="8" t="s">
        <v>55</v>
      </c>
      <c r="G14" s="9">
        <v>3</v>
      </c>
      <c r="H14" s="10">
        <v>67.209999999999994</v>
      </c>
      <c r="I14" s="10">
        <v>86.57</v>
      </c>
      <c r="J14" s="10">
        <v>259.70999999999998</v>
      </c>
      <c r="K14" s="10">
        <v>100</v>
      </c>
      <c r="L14" s="10">
        <f>259.71</f>
        <v>259.70999999999998</v>
      </c>
      <c r="M14" s="11">
        <v>4.2697482638888885E-3</v>
      </c>
    </row>
    <row r="15" spans="1:13" ht="25.95" customHeight="1" x14ac:dyDescent="0.25">
      <c r="A15" s="7" t="s">
        <v>56</v>
      </c>
      <c r="B15" s="9" t="s">
        <v>57</v>
      </c>
      <c r="C15" s="7" t="s">
        <v>27</v>
      </c>
      <c r="D15" s="7" t="s">
        <v>58</v>
      </c>
      <c r="E15" s="7" t="s">
        <v>46</v>
      </c>
      <c r="F15" s="8" t="s">
        <v>40</v>
      </c>
      <c r="G15" s="9">
        <v>4.68</v>
      </c>
      <c r="H15" s="10">
        <v>24.83</v>
      </c>
      <c r="I15" s="10">
        <v>31.98</v>
      </c>
      <c r="J15" s="10">
        <v>109.84</v>
      </c>
      <c r="K15" s="10">
        <v>73.39</v>
      </c>
      <c r="L15" s="10">
        <f>149.66</f>
        <v>149.66</v>
      </c>
      <c r="M15" s="11">
        <v>2.4604771675084177E-3</v>
      </c>
    </row>
    <row r="16" spans="1:13" ht="25.95" customHeight="1" x14ac:dyDescent="0.25">
      <c r="A16" s="7" t="s">
        <v>59</v>
      </c>
      <c r="B16" s="9" t="s">
        <v>60</v>
      </c>
      <c r="C16" s="7" t="s">
        <v>27</v>
      </c>
      <c r="D16" s="7" t="s">
        <v>61</v>
      </c>
      <c r="E16" s="7" t="s">
        <v>46</v>
      </c>
      <c r="F16" s="8" t="s">
        <v>62</v>
      </c>
      <c r="G16" s="9">
        <v>0.81899999999999995</v>
      </c>
      <c r="H16" s="10">
        <v>57.28</v>
      </c>
      <c r="I16" s="10">
        <v>73.78</v>
      </c>
      <c r="J16" s="10">
        <v>43.89</v>
      </c>
      <c r="K16" s="10">
        <v>72.64</v>
      </c>
      <c r="L16" s="10">
        <f>60.42</f>
        <v>60.42</v>
      </c>
      <c r="M16" s="11">
        <v>9.9333175505050505E-4</v>
      </c>
    </row>
    <row r="17" spans="1:13" ht="24" customHeight="1" x14ac:dyDescent="0.25">
      <c r="A17" s="3" t="s">
        <v>63</v>
      </c>
      <c r="B17" s="3"/>
      <c r="C17" s="3"/>
      <c r="D17" s="3" t="s">
        <v>64</v>
      </c>
      <c r="E17" s="3"/>
      <c r="F17" s="3"/>
      <c r="G17" s="4"/>
      <c r="H17" s="3"/>
      <c r="I17" s="3"/>
      <c r="J17" s="3"/>
      <c r="K17" s="3"/>
      <c r="L17" s="5">
        <v>7551.53</v>
      </c>
      <c r="M17" s="6">
        <v>0.12415052214856902</v>
      </c>
    </row>
    <row r="18" spans="1:13" ht="25.95" customHeight="1" x14ac:dyDescent="0.25">
      <c r="A18" s="7" t="s">
        <v>65</v>
      </c>
      <c r="B18" s="9" t="s">
        <v>66</v>
      </c>
      <c r="C18" s="7" t="s">
        <v>53</v>
      </c>
      <c r="D18" s="7" t="s">
        <v>67</v>
      </c>
      <c r="E18" s="7">
        <v>100</v>
      </c>
      <c r="F18" s="8" t="s">
        <v>40</v>
      </c>
      <c r="G18" s="9">
        <v>37.8675</v>
      </c>
      <c r="H18" s="10">
        <v>154.81</v>
      </c>
      <c r="I18" s="10">
        <v>199.42</v>
      </c>
      <c r="J18" s="10">
        <v>1860.43</v>
      </c>
      <c r="K18" s="10">
        <v>24.64</v>
      </c>
      <c r="L18" s="10">
        <f>7551.53</f>
        <v>7551.53</v>
      </c>
      <c r="M18" s="11">
        <v>0.12415052214856902</v>
      </c>
    </row>
    <row r="19" spans="1:13" ht="24" customHeight="1" x14ac:dyDescent="0.25">
      <c r="A19" s="3" t="s">
        <v>68</v>
      </c>
      <c r="B19" s="3"/>
      <c r="C19" s="3"/>
      <c r="D19" s="3" t="s">
        <v>69</v>
      </c>
      <c r="E19" s="3"/>
      <c r="F19" s="3"/>
      <c r="G19" s="4"/>
      <c r="H19" s="3"/>
      <c r="I19" s="3"/>
      <c r="J19" s="3"/>
      <c r="K19" s="3"/>
      <c r="L19" s="5">
        <v>2350.8000000000002</v>
      </c>
      <c r="M19" s="6">
        <v>3.864820075757576E-2</v>
      </c>
    </row>
    <row r="20" spans="1:13" ht="39" customHeight="1" x14ac:dyDescent="0.25">
      <c r="A20" s="7" t="s">
        <v>70</v>
      </c>
      <c r="B20" s="9" t="s">
        <v>71</v>
      </c>
      <c r="C20" s="7" t="s">
        <v>27</v>
      </c>
      <c r="D20" s="7" t="s">
        <v>72</v>
      </c>
      <c r="E20" s="7" t="s">
        <v>73</v>
      </c>
      <c r="F20" s="8" t="s">
        <v>40</v>
      </c>
      <c r="G20" s="9">
        <v>24</v>
      </c>
      <c r="H20" s="10">
        <v>71.91</v>
      </c>
      <c r="I20" s="10">
        <v>92.63</v>
      </c>
      <c r="J20" s="10">
        <v>655.92</v>
      </c>
      <c r="K20" s="10">
        <v>29.5</v>
      </c>
      <c r="L20" s="10">
        <f>2223.12</f>
        <v>2223.12</v>
      </c>
      <c r="M20" s="11">
        <v>3.6549084595959597E-2</v>
      </c>
    </row>
    <row r="21" spans="1:13" ht="25.95" customHeight="1" x14ac:dyDescent="0.25">
      <c r="A21" s="7" t="s">
        <v>74</v>
      </c>
      <c r="B21" s="9" t="s">
        <v>75</v>
      </c>
      <c r="C21" s="7" t="s">
        <v>27</v>
      </c>
      <c r="D21" s="7" t="s">
        <v>76</v>
      </c>
      <c r="E21" s="7" t="s">
        <v>73</v>
      </c>
      <c r="F21" s="8" t="s">
        <v>50</v>
      </c>
      <c r="G21" s="9">
        <v>32.406999999999996</v>
      </c>
      <c r="H21" s="10">
        <v>3.06</v>
      </c>
      <c r="I21" s="10">
        <v>3.94</v>
      </c>
      <c r="J21" s="10">
        <v>60.28</v>
      </c>
      <c r="K21" s="10">
        <v>47.21</v>
      </c>
      <c r="L21" s="10">
        <f>127.68</f>
        <v>127.68</v>
      </c>
      <c r="M21" s="11">
        <v>2.0991161616161617E-3</v>
      </c>
    </row>
    <row r="22" spans="1:13" ht="24" customHeight="1" x14ac:dyDescent="0.25">
      <c r="A22" s="3" t="s">
        <v>77</v>
      </c>
      <c r="B22" s="3"/>
      <c r="C22" s="3"/>
      <c r="D22" s="3" t="s">
        <v>78</v>
      </c>
      <c r="E22" s="3"/>
      <c r="F22" s="3"/>
      <c r="G22" s="4"/>
      <c r="H22" s="3"/>
      <c r="I22" s="3"/>
      <c r="J22" s="3"/>
      <c r="K22" s="3"/>
      <c r="L22" s="5">
        <v>15840.27</v>
      </c>
      <c r="M22" s="6">
        <v>0.26042110558712123</v>
      </c>
    </row>
    <row r="23" spans="1:13" ht="39" customHeight="1" x14ac:dyDescent="0.25">
      <c r="A23" s="7" t="s">
        <v>79</v>
      </c>
      <c r="B23" s="9" t="s">
        <v>80</v>
      </c>
      <c r="C23" s="7" t="s">
        <v>27</v>
      </c>
      <c r="D23" s="7" t="s">
        <v>81</v>
      </c>
      <c r="E23" s="7" t="s">
        <v>82</v>
      </c>
      <c r="F23" s="8" t="s">
        <v>40</v>
      </c>
      <c r="G23" s="9">
        <v>102.09</v>
      </c>
      <c r="H23" s="10">
        <v>11.8</v>
      </c>
      <c r="I23" s="10">
        <v>15.2</v>
      </c>
      <c r="J23" s="10">
        <v>620.71</v>
      </c>
      <c r="K23" s="10">
        <v>40</v>
      </c>
      <c r="L23" s="10">
        <f>1551.76</f>
        <v>1551.76</v>
      </c>
      <c r="M23" s="11">
        <v>2.5511626683501685E-2</v>
      </c>
    </row>
    <row r="24" spans="1:13" ht="25.95" customHeight="1" x14ac:dyDescent="0.25">
      <c r="A24" s="7" t="s">
        <v>83</v>
      </c>
      <c r="B24" s="9" t="s">
        <v>84</v>
      </c>
      <c r="C24" s="7" t="s">
        <v>27</v>
      </c>
      <c r="D24" s="7" t="s">
        <v>85</v>
      </c>
      <c r="E24" s="7" t="s">
        <v>86</v>
      </c>
      <c r="F24" s="8" t="s">
        <v>40</v>
      </c>
      <c r="G24" s="9">
        <v>102.09</v>
      </c>
      <c r="H24" s="10">
        <v>8.98</v>
      </c>
      <c r="I24" s="10">
        <v>11.56</v>
      </c>
      <c r="J24" s="10">
        <v>554.35</v>
      </c>
      <c r="K24" s="10">
        <v>46.97</v>
      </c>
      <c r="L24" s="10">
        <f>1180.16</f>
        <v>1180.1600000000001</v>
      </c>
      <c r="M24" s="11">
        <v>1.9402356902356904E-2</v>
      </c>
    </row>
    <row r="25" spans="1:13" ht="25.95" customHeight="1" x14ac:dyDescent="0.25">
      <c r="A25" s="7" t="s">
        <v>87</v>
      </c>
      <c r="B25" s="9" t="s">
        <v>88</v>
      </c>
      <c r="C25" s="7" t="s">
        <v>53</v>
      </c>
      <c r="D25" s="7" t="s">
        <v>89</v>
      </c>
      <c r="E25" s="7">
        <v>120</v>
      </c>
      <c r="F25" s="8" t="s">
        <v>40</v>
      </c>
      <c r="G25" s="9">
        <v>185.96</v>
      </c>
      <c r="H25" s="10">
        <v>31.71</v>
      </c>
      <c r="I25" s="10">
        <v>40.840000000000003</v>
      </c>
      <c r="J25" s="10">
        <v>6460.25</v>
      </c>
      <c r="K25" s="10">
        <v>85.06</v>
      </c>
      <c r="L25" s="10">
        <f>7594.6</f>
        <v>7594.6</v>
      </c>
      <c r="M25" s="11">
        <v>0.12485861216329966</v>
      </c>
    </row>
    <row r="26" spans="1:13" ht="39" customHeight="1" x14ac:dyDescent="0.25">
      <c r="A26" s="7" t="s">
        <v>90</v>
      </c>
      <c r="B26" s="9" t="s">
        <v>91</v>
      </c>
      <c r="C26" s="7" t="s">
        <v>27</v>
      </c>
      <c r="D26" s="7" t="s">
        <v>92</v>
      </c>
      <c r="E26" s="7" t="s">
        <v>93</v>
      </c>
      <c r="F26" s="8" t="s">
        <v>40</v>
      </c>
      <c r="G26" s="9">
        <v>40.909999999999997</v>
      </c>
      <c r="H26" s="10">
        <v>59.17</v>
      </c>
      <c r="I26" s="10">
        <v>76.22</v>
      </c>
      <c r="J26" s="10">
        <v>383.74</v>
      </c>
      <c r="K26" s="10">
        <v>12.31</v>
      </c>
      <c r="L26" s="10">
        <f>3118.16</f>
        <v>3118.16</v>
      </c>
      <c r="M26" s="11">
        <v>5.12639414983165E-2</v>
      </c>
    </row>
    <row r="27" spans="1:13" ht="25.95" customHeight="1" x14ac:dyDescent="0.25">
      <c r="A27" s="7" t="s">
        <v>94</v>
      </c>
      <c r="B27" s="9" t="s">
        <v>95</v>
      </c>
      <c r="C27" s="7" t="s">
        <v>27</v>
      </c>
      <c r="D27" s="7" t="s">
        <v>96</v>
      </c>
      <c r="E27" s="7" t="s">
        <v>97</v>
      </c>
      <c r="F27" s="8" t="s">
        <v>40</v>
      </c>
      <c r="G27" s="9">
        <v>24.24</v>
      </c>
      <c r="H27" s="10">
        <v>23.27</v>
      </c>
      <c r="I27" s="10">
        <v>29.97</v>
      </c>
      <c r="J27" s="10">
        <v>46.54</v>
      </c>
      <c r="K27" s="10">
        <v>6.41</v>
      </c>
      <c r="L27" s="10">
        <f>726.47</f>
        <v>726.47</v>
      </c>
      <c r="M27" s="11">
        <v>1.1943490898569024E-2</v>
      </c>
    </row>
    <row r="28" spans="1:13" ht="25.95" customHeight="1" x14ac:dyDescent="0.25">
      <c r="A28" s="7" t="s">
        <v>98</v>
      </c>
      <c r="B28" s="9" t="s">
        <v>99</v>
      </c>
      <c r="C28" s="7" t="s">
        <v>53</v>
      </c>
      <c r="D28" s="7" t="s">
        <v>100</v>
      </c>
      <c r="E28" s="7">
        <v>180</v>
      </c>
      <c r="F28" s="8" t="s">
        <v>40</v>
      </c>
      <c r="G28" s="9">
        <v>24.55</v>
      </c>
      <c r="H28" s="10">
        <v>31.12</v>
      </c>
      <c r="I28" s="10">
        <v>40.08</v>
      </c>
      <c r="J28" s="10">
        <v>470.38</v>
      </c>
      <c r="K28" s="10">
        <v>47.8</v>
      </c>
      <c r="L28" s="10">
        <f>983.96</f>
        <v>983.96</v>
      </c>
      <c r="M28" s="11">
        <v>1.6176741372053872E-2</v>
      </c>
    </row>
    <row r="29" spans="1:13" ht="52.05" customHeight="1" x14ac:dyDescent="0.25">
      <c r="A29" s="7" t="s">
        <v>101</v>
      </c>
      <c r="B29" s="9" t="s">
        <v>102</v>
      </c>
      <c r="C29" s="7" t="s">
        <v>27</v>
      </c>
      <c r="D29" s="7" t="s">
        <v>103</v>
      </c>
      <c r="E29" s="7" t="s">
        <v>104</v>
      </c>
      <c r="F29" s="8" t="s">
        <v>40</v>
      </c>
      <c r="G29" s="9">
        <v>6.36</v>
      </c>
      <c r="H29" s="10">
        <v>83.63</v>
      </c>
      <c r="I29" s="10">
        <v>107.73</v>
      </c>
      <c r="J29" s="10">
        <v>289.25</v>
      </c>
      <c r="K29" s="10">
        <v>42.22</v>
      </c>
      <c r="L29" s="10">
        <f>685.16</f>
        <v>685.16</v>
      </c>
      <c r="M29" s="11">
        <v>1.126433606902357E-2</v>
      </c>
    </row>
    <row r="30" spans="1:13" ht="24" customHeight="1" x14ac:dyDescent="0.25">
      <c r="A30" s="3" t="s">
        <v>105</v>
      </c>
      <c r="B30" s="3"/>
      <c r="C30" s="3"/>
      <c r="D30" s="3" t="s">
        <v>106</v>
      </c>
      <c r="E30" s="3"/>
      <c r="F30" s="3"/>
      <c r="G30" s="4"/>
      <c r="H30" s="3"/>
      <c r="I30" s="3"/>
      <c r="J30" s="3"/>
      <c r="K30" s="3"/>
      <c r="L30" s="5">
        <v>8993.24</v>
      </c>
      <c r="M30" s="6">
        <v>0.14785287773569022</v>
      </c>
    </row>
    <row r="31" spans="1:13" ht="39" customHeight="1" x14ac:dyDescent="0.25">
      <c r="A31" s="7" t="s">
        <v>107</v>
      </c>
      <c r="B31" s="9" t="s">
        <v>108</v>
      </c>
      <c r="C31" s="7" t="s">
        <v>27</v>
      </c>
      <c r="D31" s="7" t="s">
        <v>109</v>
      </c>
      <c r="E31" s="7" t="s">
        <v>110</v>
      </c>
      <c r="F31" s="8" t="s">
        <v>50</v>
      </c>
      <c r="G31" s="9">
        <v>160</v>
      </c>
      <c r="H31" s="10">
        <v>4.4400000000000004</v>
      </c>
      <c r="I31" s="10">
        <v>5.71</v>
      </c>
      <c r="J31" s="10">
        <v>235.2</v>
      </c>
      <c r="K31" s="10">
        <v>25.74</v>
      </c>
      <c r="L31" s="10">
        <f>913.6</f>
        <v>913.6</v>
      </c>
      <c r="M31" s="11">
        <v>1.5019991582491583E-2</v>
      </c>
    </row>
    <row r="32" spans="1:13" ht="39" customHeight="1" x14ac:dyDescent="0.25">
      <c r="A32" s="7" t="s">
        <v>111</v>
      </c>
      <c r="B32" s="9" t="s">
        <v>112</v>
      </c>
      <c r="C32" s="7" t="s">
        <v>27</v>
      </c>
      <c r="D32" s="7" t="s">
        <v>113</v>
      </c>
      <c r="E32" s="7" t="s">
        <v>110</v>
      </c>
      <c r="F32" s="8" t="s">
        <v>50</v>
      </c>
      <c r="G32" s="9">
        <v>30</v>
      </c>
      <c r="H32" s="10">
        <v>6.89</v>
      </c>
      <c r="I32" s="10">
        <v>8.8699999999999992</v>
      </c>
      <c r="J32" s="10">
        <v>59.7</v>
      </c>
      <c r="K32" s="10">
        <v>22.44</v>
      </c>
      <c r="L32" s="10">
        <f>266.1</f>
        <v>266.10000000000002</v>
      </c>
      <c r="M32" s="11">
        <v>4.374802714646465E-3</v>
      </c>
    </row>
    <row r="33" spans="1:13" ht="39" customHeight="1" x14ac:dyDescent="0.25">
      <c r="A33" s="7" t="s">
        <v>114</v>
      </c>
      <c r="B33" s="9" t="s">
        <v>115</v>
      </c>
      <c r="C33" s="7" t="s">
        <v>27</v>
      </c>
      <c r="D33" s="7" t="s">
        <v>116</v>
      </c>
      <c r="E33" s="7" t="s">
        <v>110</v>
      </c>
      <c r="F33" s="8" t="s">
        <v>50</v>
      </c>
      <c r="G33" s="9">
        <v>8</v>
      </c>
      <c r="H33" s="10">
        <v>17.23</v>
      </c>
      <c r="I33" s="10">
        <v>22.19</v>
      </c>
      <c r="J33" s="10">
        <v>31.04</v>
      </c>
      <c r="K33" s="10">
        <v>17.489999999999998</v>
      </c>
      <c r="L33" s="10">
        <f>177.52</f>
        <v>177.52</v>
      </c>
      <c r="M33" s="11">
        <v>2.9185079966329965E-3</v>
      </c>
    </row>
    <row r="34" spans="1:13" ht="39" customHeight="1" x14ac:dyDescent="0.25">
      <c r="A34" s="7" t="s">
        <v>117</v>
      </c>
      <c r="B34" s="9" t="s">
        <v>118</v>
      </c>
      <c r="C34" s="7" t="s">
        <v>119</v>
      </c>
      <c r="D34" s="7" t="s">
        <v>120</v>
      </c>
      <c r="E34" s="7" t="s">
        <v>121</v>
      </c>
      <c r="F34" s="8" t="s">
        <v>50</v>
      </c>
      <c r="G34" s="9">
        <v>8</v>
      </c>
      <c r="H34" s="10">
        <v>10.57</v>
      </c>
      <c r="I34" s="10">
        <v>13.61</v>
      </c>
      <c r="J34" s="10">
        <v>62.48</v>
      </c>
      <c r="K34" s="10">
        <v>57.38</v>
      </c>
      <c r="L34" s="10">
        <f>108.88</f>
        <v>108.88</v>
      </c>
      <c r="M34" s="11">
        <v>1.7900357744107744E-3</v>
      </c>
    </row>
    <row r="35" spans="1:13" ht="24" customHeight="1" x14ac:dyDescent="0.25">
      <c r="A35" s="7" t="s">
        <v>122</v>
      </c>
      <c r="B35" s="9" t="s">
        <v>123</v>
      </c>
      <c r="C35" s="7" t="s">
        <v>53</v>
      </c>
      <c r="D35" s="7" t="s">
        <v>124</v>
      </c>
      <c r="E35" s="7">
        <v>61</v>
      </c>
      <c r="F35" s="8" t="s">
        <v>55</v>
      </c>
      <c r="G35" s="9">
        <v>6</v>
      </c>
      <c r="H35" s="10">
        <v>28.33</v>
      </c>
      <c r="I35" s="10">
        <v>36.49</v>
      </c>
      <c r="J35" s="10">
        <v>107.58</v>
      </c>
      <c r="K35" s="10">
        <v>49.14</v>
      </c>
      <c r="L35" s="10">
        <f>218.94</f>
        <v>218.94</v>
      </c>
      <c r="M35" s="11">
        <v>3.5994712752525251E-3</v>
      </c>
    </row>
    <row r="36" spans="1:13" ht="25.95" customHeight="1" x14ac:dyDescent="0.25">
      <c r="A36" s="7" t="s">
        <v>125</v>
      </c>
      <c r="B36" s="9" t="s">
        <v>126</v>
      </c>
      <c r="C36" s="7" t="s">
        <v>53</v>
      </c>
      <c r="D36" s="7" t="s">
        <v>127</v>
      </c>
      <c r="E36" s="7">
        <v>22</v>
      </c>
      <c r="F36" s="8" t="s">
        <v>50</v>
      </c>
      <c r="G36" s="9">
        <v>10</v>
      </c>
      <c r="H36" s="10">
        <v>16.3</v>
      </c>
      <c r="I36" s="10">
        <v>20.99</v>
      </c>
      <c r="J36" s="10">
        <v>159.1</v>
      </c>
      <c r="K36" s="10">
        <v>75.8</v>
      </c>
      <c r="L36" s="10">
        <f>209.9</f>
        <v>209.9</v>
      </c>
      <c r="M36" s="11">
        <v>3.4508496422558923E-3</v>
      </c>
    </row>
    <row r="37" spans="1:13" ht="25.95" customHeight="1" x14ac:dyDescent="0.25">
      <c r="A37" s="7" t="s">
        <v>128</v>
      </c>
      <c r="B37" s="9" t="s">
        <v>129</v>
      </c>
      <c r="C37" s="7" t="s">
        <v>27</v>
      </c>
      <c r="D37" s="7" t="s">
        <v>130</v>
      </c>
      <c r="E37" s="7" t="s">
        <v>131</v>
      </c>
      <c r="F37" s="8" t="s">
        <v>55</v>
      </c>
      <c r="G37" s="9">
        <v>2</v>
      </c>
      <c r="H37" s="10">
        <v>59.91</v>
      </c>
      <c r="I37" s="10">
        <v>77.17</v>
      </c>
      <c r="J37" s="10">
        <v>9.6199999999999992</v>
      </c>
      <c r="K37" s="10">
        <v>6.23</v>
      </c>
      <c r="L37" s="10">
        <f>154.34</f>
        <v>154.34</v>
      </c>
      <c r="M37" s="11">
        <v>2.5374184553872054E-3</v>
      </c>
    </row>
    <row r="38" spans="1:13" ht="25.95" customHeight="1" x14ac:dyDescent="0.25">
      <c r="A38" s="7" t="s">
        <v>132</v>
      </c>
      <c r="B38" s="9" t="s">
        <v>133</v>
      </c>
      <c r="C38" s="7" t="s">
        <v>27</v>
      </c>
      <c r="D38" s="7" t="s">
        <v>134</v>
      </c>
      <c r="E38" s="7" t="s">
        <v>131</v>
      </c>
      <c r="F38" s="8" t="s">
        <v>55</v>
      </c>
      <c r="G38" s="9">
        <v>2</v>
      </c>
      <c r="H38" s="10">
        <v>13.01</v>
      </c>
      <c r="I38" s="10">
        <v>16.75</v>
      </c>
      <c r="J38" s="10">
        <v>4.8</v>
      </c>
      <c r="K38" s="10">
        <v>14.33</v>
      </c>
      <c r="L38" s="10">
        <f>33.5</f>
        <v>33.5</v>
      </c>
      <c r="M38" s="11">
        <v>5.5075494528619533E-4</v>
      </c>
    </row>
    <row r="39" spans="1:13" ht="25.95" customHeight="1" x14ac:dyDescent="0.25">
      <c r="A39" s="7" t="s">
        <v>135</v>
      </c>
      <c r="B39" s="9" t="s">
        <v>136</v>
      </c>
      <c r="C39" s="7" t="s">
        <v>27</v>
      </c>
      <c r="D39" s="7" t="s">
        <v>137</v>
      </c>
      <c r="E39" s="7" t="s">
        <v>131</v>
      </c>
      <c r="F39" s="8" t="s">
        <v>55</v>
      </c>
      <c r="G39" s="9">
        <v>1</v>
      </c>
      <c r="H39" s="10">
        <v>74.28</v>
      </c>
      <c r="I39" s="10">
        <v>95.68</v>
      </c>
      <c r="J39" s="10">
        <v>18.149999999999999</v>
      </c>
      <c r="K39" s="10">
        <v>18.97</v>
      </c>
      <c r="L39" s="10">
        <f>95.68</f>
        <v>95.68</v>
      </c>
      <c r="M39" s="11">
        <v>1.5730218855218856E-3</v>
      </c>
    </row>
    <row r="40" spans="1:13" ht="25.95" customHeight="1" x14ac:dyDescent="0.25">
      <c r="A40" s="7" t="s">
        <v>138</v>
      </c>
      <c r="B40" s="9" t="s">
        <v>139</v>
      </c>
      <c r="C40" s="7" t="s">
        <v>27</v>
      </c>
      <c r="D40" s="7" t="s">
        <v>140</v>
      </c>
      <c r="E40" s="7" t="s">
        <v>131</v>
      </c>
      <c r="F40" s="8" t="s">
        <v>55</v>
      </c>
      <c r="G40" s="9">
        <v>3</v>
      </c>
      <c r="H40" s="10">
        <v>76.64</v>
      </c>
      <c r="I40" s="10">
        <v>98.72</v>
      </c>
      <c r="J40" s="10">
        <v>20.37</v>
      </c>
      <c r="K40" s="10">
        <v>6.88</v>
      </c>
      <c r="L40" s="10">
        <f>296.16</f>
        <v>296.16000000000003</v>
      </c>
      <c r="M40" s="11">
        <v>4.8690025252525254E-3</v>
      </c>
    </row>
    <row r="41" spans="1:13" ht="39" customHeight="1" x14ac:dyDescent="0.25">
      <c r="A41" s="7" t="s">
        <v>141</v>
      </c>
      <c r="B41" s="9" t="s">
        <v>142</v>
      </c>
      <c r="C41" s="7" t="s">
        <v>143</v>
      </c>
      <c r="D41" s="7" t="s">
        <v>144</v>
      </c>
      <c r="E41" s="7">
        <v>12</v>
      </c>
      <c r="F41" s="8" t="s">
        <v>55</v>
      </c>
      <c r="G41" s="9">
        <v>1</v>
      </c>
      <c r="H41" s="10">
        <v>200.35</v>
      </c>
      <c r="I41" s="10">
        <v>258.08999999999997</v>
      </c>
      <c r="J41" s="10">
        <v>37.07</v>
      </c>
      <c r="K41" s="10">
        <v>14.36</v>
      </c>
      <c r="L41" s="10">
        <f>258.09</f>
        <v>258.08999999999997</v>
      </c>
      <c r="M41" s="11">
        <v>4.2431147411616165E-3</v>
      </c>
    </row>
    <row r="42" spans="1:13" ht="24" customHeight="1" x14ac:dyDescent="0.25">
      <c r="A42" s="7" t="s">
        <v>145</v>
      </c>
      <c r="B42" s="9" t="s">
        <v>146</v>
      </c>
      <c r="C42" s="7" t="s">
        <v>53</v>
      </c>
      <c r="D42" s="7" t="s">
        <v>147</v>
      </c>
      <c r="E42" s="7">
        <v>61</v>
      </c>
      <c r="F42" s="8" t="s">
        <v>50</v>
      </c>
      <c r="G42" s="9">
        <v>80</v>
      </c>
      <c r="H42" s="10">
        <v>14.21</v>
      </c>
      <c r="I42" s="10">
        <v>18.3</v>
      </c>
      <c r="J42" s="10">
        <v>436.8</v>
      </c>
      <c r="K42" s="10">
        <v>29.84</v>
      </c>
      <c r="L42" s="10">
        <f>1464</f>
        <v>1464</v>
      </c>
      <c r="M42" s="11">
        <v>2.4068813131313132E-2</v>
      </c>
    </row>
    <row r="43" spans="1:13" ht="52.05" customHeight="1" x14ac:dyDescent="0.25">
      <c r="A43" s="7" t="s">
        <v>148</v>
      </c>
      <c r="B43" s="9" t="s">
        <v>149</v>
      </c>
      <c r="C43" s="7" t="s">
        <v>27</v>
      </c>
      <c r="D43" s="7" t="s">
        <v>150</v>
      </c>
      <c r="E43" s="7" t="s">
        <v>151</v>
      </c>
      <c r="F43" s="8" t="s">
        <v>55</v>
      </c>
      <c r="G43" s="9">
        <v>1</v>
      </c>
      <c r="H43" s="10">
        <v>1754.67</v>
      </c>
      <c r="I43" s="10">
        <v>2260.36</v>
      </c>
      <c r="J43" s="10">
        <v>510.23</v>
      </c>
      <c r="K43" s="10">
        <v>22.57</v>
      </c>
      <c r="L43" s="10">
        <f>2260.36</f>
        <v>2260.36</v>
      </c>
      <c r="M43" s="11">
        <v>3.7161326809764313E-2</v>
      </c>
    </row>
    <row r="44" spans="1:13" ht="39" customHeight="1" x14ac:dyDescent="0.25">
      <c r="A44" s="7" t="s">
        <v>152</v>
      </c>
      <c r="B44" s="9" t="s">
        <v>153</v>
      </c>
      <c r="C44" s="7" t="s">
        <v>119</v>
      </c>
      <c r="D44" s="7" t="s">
        <v>154</v>
      </c>
      <c r="E44" s="7" t="s">
        <v>155</v>
      </c>
      <c r="F44" s="8" t="s">
        <v>156</v>
      </c>
      <c r="G44" s="9">
        <v>1</v>
      </c>
      <c r="H44" s="10">
        <v>119.94</v>
      </c>
      <c r="I44" s="10">
        <v>154.5</v>
      </c>
      <c r="J44" s="10">
        <v>51.44</v>
      </c>
      <c r="K44" s="10">
        <v>33.29</v>
      </c>
      <c r="L44" s="10">
        <f>154.5</f>
        <v>154.5</v>
      </c>
      <c r="M44" s="11">
        <v>2.540048926767677E-3</v>
      </c>
    </row>
    <row r="45" spans="1:13" ht="39" customHeight="1" x14ac:dyDescent="0.25">
      <c r="A45" s="7" t="s">
        <v>157</v>
      </c>
      <c r="B45" s="9" t="s">
        <v>158</v>
      </c>
      <c r="C45" s="7" t="s">
        <v>27</v>
      </c>
      <c r="D45" s="7" t="s">
        <v>159</v>
      </c>
      <c r="E45" s="7" t="s">
        <v>110</v>
      </c>
      <c r="F45" s="8" t="s">
        <v>55</v>
      </c>
      <c r="G45" s="9">
        <v>1</v>
      </c>
      <c r="H45" s="10">
        <v>58.32</v>
      </c>
      <c r="I45" s="10">
        <v>75.12</v>
      </c>
      <c r="J45" s="10">
        <v>35.97</v>
      </c>
      <c r="K45" s="10">
        <v>47.88</v>
      </c>
      <c r="L45" s="10">
        <f>75.12</f>
        <v>75.12</v>
      </c>
      <c r="M45" s="11">
        <v>1.2350063131313131E-3</v>
      </c>
    </row>
    <row r="46" spans="1:13" ht="25.95" customHeight="1" x14ac:dyDescent="0.25">
      <c r="A46" s="7" t="s">
        <v>160</v>
      </c>
      <c r="B46" s="9" t="s">
        <v>161</v>
      </c>
      <c r="C46" s="7" t="s">
        <v>27</v>
      </c>
      <c r="D46" s="7" t="s">
        <v>162</v>
      </c>
      <c r="E46" s="7" t="s">
        <v>163</v>
      </c>
      <c r="F46" s="8" t="s">
        <v>55</v>
      </c>
      <c r="G46" s="9">
        <v>1</v>
      </c>
      <c r="H46" s="10">
        <v>18.07</v>
      </c>
      <c r="I46" s="10">
        <v>23.27</v>
      </c>
      <c r="J46" s="10">
        <v>9.57</v>
      </c>
      <c r="K46" s="10">
        <v>41.13</v>
      </c>
      <c r="L46" s="10">
        <f>23.27</f>
        <v>23.27</v>
      </c>
      <c r="M46" s="11">
        <v>3.8256918139730639E-4</v>
      </c>
    </row>
    <row r="47" spans="1:13" ht="39" customHeight="1" x14ac:dyDescent="0.25">
      <c r="A47" s="7" t="s">
        <v>164</v>
      </c>
      <c r="B47" s="9" t="s">
        <v>165</v>
      </c>
      <c r="C47" s="7" t="s">
        <v>27</v>
      </c>
      <c r="D47" s="7" t="s">
        <v>166</v>
      </c>
      <c r="E47" s="7" t="s">
        <v>110</v>
      </c>
      <c r="F47" s="8" t="s">
        <v>55</v>
      </c>
      <c r="G47" s="9">
        <v>1</v>
      </c>
      <c r="H47" s="10">
        <v>48.69</v>
      </c>
      <c r="I47" s="10">
        <v>62.72</v>
      </c>
      <c r="J47" s="10">
        <v>31.54</v>
      </c>
      <c r="K47" s="10">
        <v>50.29</v>
      </c>
      <c r="L47" s="10">
        <f>62.72</f>
        <v>62.72</v>
      </c>
      <c r="M47" s="11">
        <v>1.0311447811447811E-3</v>
      </c>
    </row>
    <row r="48" spans="1:13" ht="39" customHeight="1" x14ac:dyDescent="0.25">
      <c r="A48" s="7" t="s">
        <v>167</v>
      </c>
      <c r="B48" s="9" t="s">
        <v>168</v>
      </c>
      <c r="C48" s="7" t="s">
        <v>27</v>
      </c>
      <c r="D48" s="7" t="s">
        <v>169</v>
      </c>
      <c r="E48" s="7" t="s">
        <v>110</v>
      </c>
      <c r="F48" s="8" t="s">
        <v>55</v>
      </c>
      <c r="G48" s="9">
        <v>1</v>
      </c>
      <c r="H48" s="10">
        <v>28.62</v>
      </c>
      <c r="I48" s="10">
        <v>36.86</v>
      </c>
      <c r="J48" s="10">
        <v>18.48</v>
      </c>
      <c r="K48" s="10">
        <v>50.14</v>
      </c>
      <c r="L48" s="10">
        <f>36.86</f>
        <v>36.86</v>
      </c>
      <c r="M48" s="11">
        <v>6.0599484427609424E-4</v>
      </c>
    </row>
    <row r="49" spans="1:13" ht="24" customHeight="1" x14ac:dyDescent="0.25">
      <c r="A49" s="7" t="s">
        <v>170</v>
      </c>
      <c r="B49" s="9" t="s">
        <v>171</v>
      </c>
      <c r="C49" s="7" t="s">
        <v>143</v>
      </c>
      <c r="D49" s="7" t="s">
        <v>172</v>
      </c>
      <c r="E49" s="7">
        <v>12</v>
      </c>
      <c r="F49" s="8" t="s">
        <v>55</v>
      </c>
      <c r="G49" s="9">
        <v>1</v>
      </c>
      <c r="H49" s="10">
        <v>9.85</v>
      </c>
      <c r="I49" s="10">
        <v>12.68</v>
      </c>
      <c r="J49" s="10">
        <v>6.51</v>
      </c>
      <c r="K49" s="10">
        <v>51.34</v>
      </c>
      <c r="L49" s="10">
        <f>12.68</f>
        <v>12.68</v>
      </c>
      <c r="M49" s="11">
        <v>2.0846485690235691E-4</v>
      </c>
    </row>
    <row r="50" spans="1:13" ht="25.95" customHeight="1" x14ac:dyDescent="0.25">
      <c r="A50" s="7" t="s">
        <v>173</v>
      </c>
      <c r="B50" s="9" t="s">
        <v>174</v>
      </c>
      <c r="C50" s="7" t="s">
        <v>143</v>
      </c>
      <c r="D50" s="7" t="s">
        <v>175</v>
      </c>
      <c r="E50" s="7">
        <v>12</v>
      </c>
      <c r="F50" s="8" t="s">
        <v>55</v>
      </c>
      <c r="G50" s="9">
        <v>6</v>
      </c>
      <c r="H50" s="10">
        <v>16.2</v>
      </c>
      <c r="I50" s="10">
        <v>20.86</v>
      </c>
      <c r="J50" s="10">
        <v>48.6</v>
      </c>
      <c r="K50" s="10">
        <v>38.83</v>
      </c>
      <c r="L50" s="10">
        <f>125.16</f>
        <v>125.16</v>
      </c>
      <c r="M50" s="11">
        <v>2.0576862373737374E-3</v>
      </c>
    </row>
    <row r="51" spans="1:13" ht="39" customHeight="1" x14ac:dyDescent="0.25">
      <c r="A51" s="7" t="s">
        <v>176</v>
      </c>
      <c r="B51" s="9" t="s">
        <v>177</v>
      </c>
      <c r="C51" s="7" t="s">
        <v>27</v>
      </c>
      <c r="D51" s="7" t="s">
        <v>178</v>
      </c>
      <c r="E51" s="7" t="s">
        <v>179</v>
      </c>
      <c r="F51" s="8" t="s">
        <v>55</v>
      </c>
      <c r="G51" s="9">
        <v>1</v>
      </c>
      <c r="H51" s="10">
        <v>17.170000000000002</v>
      </c>
      <c r="I51" s="10">
        <v>22.11</v>
      </c>
      <c r="J51" s="10">
        <v>6.49</v>
      </c>
      <c r="K51" s="10">
        <v>29.35</v>
      </c>
      <c r="L51" s="10">
        <f>22.11</f>
        <v>22.11</v>
      </c>
      <c r="M51" s="11">
        <v>3.634982638888889E-4</v>
      </c>
    </row>
    <row r="52" spans="1:13" ht="25.95" customHeight="1" x14ac:dyDescent="0.25">
      <c r="A52" s="7" t="s">
        <v>180</v>
      </c>
      <c r="B52" s="9" t="s">
        <v>181</v>
      </c>
      <c r="C52" s="7" t="s">
        <v>53</v>
      </c>
      <c r="D52" s="7" t="s">
        <v>182</v>
      </c>
      <c r="E52" s="7">
        <v>64</v>
      </c>
      <c r="F52" s="8" t="s">
        <v>55</v>
      </c>
      <c r="G52" s="9">
        <v>1</v>
      </c>
      <c r="H52" s="10">
        <v>233.23</v>
      </c>
      <c r="I52" s="10">
        <v>300.44</v>
      </c>
      <c r="J52" s="10">
        <v>69.37</v>
      </c>
      <c r="K52" s="10">
        <v>23.09</v>
      </c>
      <c r="L52" s="10">
        <f>300.44</f>
        <v>300.44</v>
      </c>
      <c r="M52" s="11">
        <v>4.9393676346801349E-3</v>
      </c>
    </row>
    <row r="53" spans="1:13" ht="25.95" customHeight="1" x14ac:dyDescent="0.25">
      <c r="A53" s="7" t="s">
        <v>183</v>
      </c>
      <c r="B53" s="9" t="s">
        <v>184</v>
      </c>
      <c r="C53" s="7" t="s">
        <v>27</v>
      </c>
      <c r="D53" s="7" t="s">
        <v>185</v>
      </c>
      <c r="E53" s="7" t="s">
        <v>186</v>
      </c>
      <c r="F53" s="8" t="s">
        <v>50</v>
      </c>
      <c r="G53" s="9">
        <v>10</v>
      </c>
      <c r="H53" s="10">
        <v>8.4700000000000006</v>
      </c>
      <c r="I53" s="10">
        <v>10.91</v>
      </c>
      <c r="J53" s="10">
        <v>84.8</v>
      </c>
      <c r="K53" s="10">
        <v>77.73</v>
      </c>
      <c r="L53" s="10">
        <f>109.1</f>
        <v>109.1</v>
      </c>
      <c r="M53" s="11">
        <v>1.7936526725589226E-3</v>
      </c>
    </row>
    <row r="54" spans="1:13" ht="24" customHeight="1" x14ac:dyDescent="0.25">
      <c r="A54" s="7" t="s">
        <v>187</v>
      </c>
      <c r="B54" s="9" t="s">
        <v>188</v>
      </c>
      <c r="C54" s="7" t="s">
        <v>53</v>
      </c>
      <c r="D54" s="7" t="s">
        <v>189</v>
      </c>
      <c r="E54" s="7">
        <v>60</v>
      </c>
      <c r="F54" s="8" t="s">
        <v>55</v>
      </c>
      <c r="G54" s="9">
        <v>6</v>
      </c>
      <c r="H54" s="10">
        <v>8.1199999999999992</v>
      </c>
      <c r="I54" s="10">
        <v>10.46</v>
      </c>
      <c r="J54" s="10">
        <v>36.18</v>
      </c>
      <c r="K54" s="10">
        <v>57.65</v>
      </c>
      <c r="L54" s="10">
        <f>62.76</f>
        <v>62.76</v>
      </c>
      <c r="M54" s="11">
        <v>1.0318023989898989E-3</v>
      </c>
    </row>
    <row r="55" spans="1:13" ht="39" customHeight="1" x14ac:dyDescent="0.25">
      <c r="A55" s="7" t="s">
        <v>190</v>
      </c>
      <c r="B55" s="9" t="s">
        <v>191</v>
      </c>
      <c r="C55" s="7" t="s">
        <v>27</v>
      </c>
      <c r="D55" s="7" t="s">
        <v>192</v>
      </c>
      <c r="E55" s="7" t="s">
        <v>110</v>
      </c>
      <c r="F55" s="8" t="s">
        <v>55</v>
      </c>
      <c r="G55" s="9">
        <v>3</v>
      </c>
      <c r="H55" s="10">
        <v>44.07</v>
      </c>
      <c r="I55" s="10">
        <v>56.77</v>
      </c>
      <c r="J55" s="10">
        <v>98.46</v>
      </c>
      <c r="K55" s="10">
        <v>57.81</v>
      </c>
      <c r="L55" s="10">
        <f>170.31</f>
        <v>170.31</v>
      </c>
      <c r="M55" s="11">
        <v>2.7999723800505049E-3</v>
      </c>
    </row>
    <row r="56" spans="1:13" ht="39" customHeight="1" x14ac:dyDescent="0.25">
      <c r="A56" s="7" t="s">
        <v>193</v>
      </c>
      <c r="B56" s="9" t="s">
        <v>194</v>
      </c>
      <c r="C56" s="7" t="s">
        <v>27</v>
      </c>
      <c r="D56" s="7" t="s">
        <v>195</v>
      </c>
      <c r="E56" s="7" t="s">
        <v>110</v>
      </c>
      <c r="F56" s="8" t="s">
        <v>55</v>
      </c>
      <c r="G56" s="9">
        <v>1</v>
      </c>
      <c r="H56" s="10">
        <v>46.11</v>
      </c>
      <c r="I56" s="10">
        <v>59.39</v>
      </c>
      <c r="J56" s="10">
        <v>28.21</v>
      </c>
      <c r="K56" s="10">
        <v>47.5</v>
      </c>
      <c r="L56" s="10">
        <f>59.39</f>
        <v>59.39</v>
      </c>
      <c r="M56" s="11">
        <v>9.7639809553872056E-4</v>
      </c>
    </row>
    <row r="57" spans="1:13" ht="39" customHeight="1" x14ac:dyDescent="0.25">
      <c r="A57" s="7" t="s">
        <v>196</v>
      </c>
      <c r="B57" s="9" t="s">
        <v>197</v>
      </c>
      <c r="C57" s="7" t="s">
        <v>27</v>
      </c>
      <c r="D57" s="7" t="s">
        <v>198</v>
      </c>
      <c r="E57" s="7" t="s">
        <v>110</v>
      </c>
      <c r="F57" s="8" t="s">
        <v>55</v>
      </c>
      <c r="G57" s="9">
        <v>1</v>
      </c>
      <c r="H57" s="10">
        <v>29.96</v>
      </c>
      <c r="I57" s="10">
        <v>38.590000000000003</v>
      </c>
      <c r="J57" s="10">
        <v>18.98</v>
      </c>
      <c r="K57" s="10">
        <v>49.18</v>
      </c>
      <c r="L57" s="10">
        <f>38.59</f>
        <v>38.590000000000003</v>
      </c>
      <c r="M57" s="11">
        <v>6.3443681607744102E-4</v>
      </c>
    </row>
    <row r="58" spans="1:13" ht="39" customHeight="1" x14ac:dyDescent="0.25">
      <c r="A58" s="7" t="s">
        <v>199</v>
      </c>
      <c r="B58" s="9" t="s">
        <v>200</v>
      </c>
      <c r="C58" s="7" t="s">
        <v>27</v>
      </c>
      <c r="D58" s="7" t="s">
        <v>201</v>
      </c>
      <c r="E58" s="7" t="s">
        <v>110</v>
      </c>
      <c r="F58" s="8" t="s">
        <v>55</v>
      </c>
      <c r="G58" s="9">
        <v>2</v>
      </c>
      <c r="H58" s="10">
        <v>33.9</v>
      </c>
      <c r="I58" s="10">
        <v>43.66</v>
      </c>
      <c r="J58" s="10">
        <v>45.68</v>
      </c>
      <c r="K58" s="10">
        <v>52.31</v>
      </c>
      <c r="L58" s="10">
        <f>87.32</f>
        <v>87.32</v>
      </c>
      <c r="M58" s="11">
        <v>1.4355797558922559E-3</v>
      </c>
    </row>
    <row r="59" spans="1:13" ht="39" customHeight="1" x14ac:dyDescent="0.25">
      <c r="A59" s="7" t="s">
        <v>202</v>
      </c>
      <c r="B59" s="9" t="s">
        <v>203</v>
      </c>
      <c r="C59" s="7" t="s">
        <v>27</v>
      </c>
      <c r="D59" s="7" t="s">
        <v>204</v>
      </c>
      <c r="E59" s="7" t="s">
        <v>110</v>
      </c>
      <c r="F59" s="8" t="s">
        <v>55</v>
      </c>
      <c r="G59" s="9">
        <v>1</v>
      </c>
      <c r="H59" s="10">
        <v>54.02</v>
      </c>
      <c r="I59" s="10">
        <v>69.58</v>
      </c>
      <c r="J59" s="10">
        <v>35.97</v>
      </c>
      <c r="K59" s="10">
        <v>51.7</v>
      </c>
      <c r="L59" s="10">
        <f>69.58</f>
        <v>69.58</v>
      </c>
      <c r="M59" s="11">
        <v>1.1439262415824916E-3</v>
      </c>
    </row>
    <row r="60" spans="1:13" ht="24" customHeight="1" x14ac:dyDescent="0.25">
      <c r="A60" s="7" t="s">
        <v>205</v>
      </c>
      <c r="B60" s="9" t="s">
        <v>206</v>
      </c>
      <c r="C60" s="7" t="s">
        <v>53</v>
      </c>
      <c r="D60" s="7" t="s">
        <v>207</v>
      </c>
      <c r="E60" s="7">
        <v>58</v>
      </c>
      <c r="F60" s="8" t="s">
        <v>55</v>
      </c>
      <c r="G60" s="9">
        <v>5</v>
      </c>
      <c r="H60" s="10">
        <v>172.3</v>
      </c>
      <c r="I60" s="10">
        <v>221.95</v>
      </c>
      <c r="J60" s="10">
        <v>97.2</v>
      </c>
      <c r="K60" s="10">
        <v>8.76</v>
      </c>
      <c r="L60" s="10">
        <f>1109.75</f>
        <v>1109.75</v>
      </c>
      <c r="M60" s="11">
        <v>1.8244785090488217E-2</v>
      </c>
    </row>
    <row r="61" spans="1:13" ht="25.95" customHeight="1" x14ac:dyDescent="0.25">
      <c r="A61" s="7" t="s">
        <v>208</v>
      </c>
      <c r="B61" s="9" t="s">
        <v>209</v>
      </c>
      <c r="C61" s="7" t="s">
        <v>27</v>
      </c>
      <c r="D61" s="7" t="s">
        <v>210</v>
      </c>
      <c r="E61" s="7" t="s">
        <v>186</v>
      </c>
      <c r="F61" s="8" t="s">
        <v>55</v>
      </c>
      <c r="G61" s="9">
        <v>1</v>
      </c>
      <c r="H61" s="10">
        <v>12.82</v>
      </c>
      <c r="I61" s="10">
        <v>16.510000000000002</v>
      </c>
      <c r="J61" s="10">
        <v>12.85</v>
      </c>
      <c r="K61" s="10">
        <v>77.83</v>
      </c>
      <c r="L61" s="10">
        <f>16.51</f>
        <v>16.510000000000002</v>
      </c>
      <c r="M61" s="11">
        <v>2.7143176557239057E-4</v>
      </c>
    </row>
    <row r="62" spans="1:13" ht="24" customHeight="1" x14ac:dyDescent="0.25">
      <c r="A62" s="3" t="s">
        <v>211</v>
      </c>
      <c r="B62" s="3"/>
      <c r="C62" s="3"/>
      <c r="D62" s="3" t="s">
        <v>212</v>
      </c>
      <c r="E62" s="3"/>
      <c r="F62" s="3"/>
      <c r="G62" s="4"/>
      <c r="H62" s="3"/>
      <c r="I62" s="3"/>
      <c r="J62" s="3"/>
      <c r="K62" s="3"/>
      <c r="L62" s="5">
        <v>13610.78</v>
      </c>
      <c r="M62" s="6">
        <v>0.2237672953493266</v>
      </c>
    </row>
    <row r="63" spans="1:13" ht="25.95" customHeight="1" x14ac:dyDescent="0.25">
      <c r="A63" s="7" t="s">
        <v>213</v>
      </c>
      <c r="B63" s="9" t="s">
        <v>214</v>
      </c>
      <c r="C63" s="7" t="s">
        <v>27</v>
      </c>
      <c r="D63" s="7" t="s">
        <v>215</v>
      </c>
      <c r="E63" s="7" t="s">
        <v>216</v>
      </c>
      <c r="F63" s="8" t="s">
        <v>50</v>
      </c>
      <c r="G63" s="9">
        <v>6</v>
      </c>
      <c r="H63" s="10">
        <v>40.71</v>
      </c>
      <c r="I63" s="10">
        <v>52.44</v>
      </c>
      <c r="J63" s="10">
        <v>76.14</v>
      </c>
      <c r="K63" s="10">
        <v>24.2</v>
      </c>
      <c r="L63" s="10">
        <f>314.64</f>
        <v>314.64</v>
      </c>
      <c r="M63" s="11">
        <v>5.1728219696969696E-3</v>
      </c>
    </row>
    <row r="64" spans="1:13" ht="25.95" customHeight="1" x14ac:dyDescent="0.25">
      <c r="A64" s="7" t="s">
        <v>217</v>
      </c>
      <c r="B64" s="9" t="s">
        <v>218</v>
      </c>
      <c r="C64" s="7" t="s">
        <v>27</v>
      </c>
      <c r="D64" s="7" t="s">
        <v>219</v>
      </c>
      <c r="E64" s="7" t="s">
        <v>216</v>
      </c>
      <c r="F64" s="8" t="s">
        <v>50</v>
      </c>
      <c r="G64" s="9">
        <v>13.6</v>
      </c>
      <c r="H64" s="10">
        <v>51.94</v>
      </c>
      <c r="I64" s="10">
        <v>66.900000000000006</v>
      </c>
      <c r="J64" s="10">
        <v>269.55</v>
      </c>
      <c r="K64" s="10">
        <v>29.63</v>
      </c>
      <c r="L64" s="10">
        <f>909.84</f>
        <v>909.84</v>
      </c>
      <c r="M64" s="11">
        <v>1.4958175505050506E-2</v>
      </c>
    </row>
    <row r="65" spans="1:13" ht="39" customHeight="1" x14ac:dyDescent="0.25">
      <c r="A65" s="7" t="s">
        <v>220</v>
      </c>
      <c r="B65" s="9" t="s">
        <v>221</v>
      </c>
      <c r="C65" s="7" t="s">
        <v>27</v>
      </c>
      <c r="D65" s="7" t="s">
        <v>222</v>
      </c>
      <c r="E65" s="7" t="s">
        <v>223</v>
      </c>
      <c r="F65" s="8" t="s">
        <v>40</v>
      </c>
      <c r="G65" s="9">
        <v>7.77</v>
      </c>
      <c r="H65" s="10">
        <v>730.53</v>
      </c>
      <c r="I65" s="10">
        <v>941.06</v>
      </c>
      <c r="J65" s="10">
        <v>109.56</v>
      </c>
      <c r="K65" s="10">
        <v>1.5</v>
      </c>
      <c r="L65" s="10">
        <f>7312.03</f>
        <v>7312.03</v>
      </c>
      <c r="M65" s="11">
        <v>0.12021303530092593</v>
      </c>
    </row>
    <row r="66" spans="1:13" ht="25.95" customHeight="1" x14ac:dyDescent="0.25">
      <c r="A66" s="7" t="s">
        <v>224</v>
      </c>
      <c r="B66" s="9" t="s">
        <v>225</v>
      </c>
      <c r="C66" s="7" t="s">
        <v>53</v>
      </c>
      <c r="D66" s="7" t="s">
        <v>226</v>
      </c>
      <c r="E66" s="7">
        <v>112</v>
      </c>
      <c r="F66" s="8" t="s">
        <v>55</v>
      </c>
      <c r="G66" s="9">
        <v>3</v>
      </c>
      <c r="H66" s="10">
        <v>1268.8599999999999</v>
      </c>
      <c r="I66" s="10">
        <v>1634.54</v>
      </c>
      <c r="J66" s="10">
        <v>179.76</v>
      </c>
      <c r="K66" s="10">
        <v>3.67</v>
      </c>
      <c r="L66" s="10">
        <f>4903.62</f>
        <v>4903.62</v>
      </c>
      <c r="M66" s="11">
        <v>8.0617700441919196E-2</v>
      </c>
    </row>
    <row r="67" spans="1:13" ht="24" customHeight="1" x14ac:dyDescent="0.25">
      <c r="A67" s="7" t="s">
        <v>227</v>
      </c>
      <c r="B67" s="9" t="s">
        <v>228</v>
      </c>
      <c r="C67" s="7" t="s">
        <v>53</v>
      </c>
      <c r="D67" s="7" t="s">
        <v>229</v>
      </c>
      <c r="E67" s="7">
        <v>110</v>
      </c>
      <c r="F67" s="8" t="s">
        <v>40</v>
      </c>
      <c r="G67" s="9">
        <v>0.25</v>
      </c>
      <c r="H67" s="10">
        <v>529.9</v>
      </c>
      <c r="I67" s="10">
        <v>682.61</v>
      </c>
      <c r="J67" s="10">
        <v>23.49</v>
      </c>
      <c r="K67" s="10">
        <v>13.77</v>
      </c>
      <c r="L67" s="10">
        <f>170.65</f>
        <v>170.65</v>
      </c>
      <c r="M67" s="11">
        <v>2.8055621317340067E-3</v>
      </c>
    </row>
    <row r="68" spans="1:13" ht="24" customHeight="1" x14ac:dyDescent="0.25">
      <c r="A68" s="3" t="s">
        <v>230</v>
      </c>
      <c r="B68" s="3"/>
      <c r="C68" s="3"/>
      <c r="D68" s="3" t="s">
        <v>231</v>
      </c>
      <c r="E68" s="3"/>
      <c r="F68" s="3"/>
      <c r="G68" s="4"/>
      <c r="H68" s="3"/>
      <c r="I68" s="3"/>
      <c r="J68" s="3"/>
      <c r="K68" s="3"/>
      <c r="L68" s="5">
        <v>296.10000000000002</v>
      </c>
      <c r="M68" s="6">
        <v>4.8680160984848481E-3</v>
      </c>
    </row>
    <row r="69" spans="1:13" ht="52.05" customHeight="1" x14ac:dyDescent="0.25">
      <c r="A69" s="7" t="s">
        <v>232</v>
      </c>
      <c r="B69" s="9" t="s">
        <v>233</v>
      </c>
      <c r="C69" s="7" t="s">
        <v>27</v>
      </c>
      <c r="D69" s="7" t="s">
        <v>234</v>
      </c>
      <c r="E69" s="7" t="s">
        <v>104</v>
      </c>
      <c r="F69" s="8" t="s">
        <v>40</v>
      </c>
      <c r="G69" s="9">
        <v>1.92</v>
      </c>
      <c r="H69" s="10">
        <v>119.72</v>
      </c>
      <c r="I69" s="10">
        <v>154.22</v>
      </c>
      <c r="J69" s="10">
        <v>158.38</v>
      </c>
      <c r="K69" s="10">
        <v>53.49</v>
      </c>
      <c r="L69" s="10">
        <f>296.1</f>
        <v>296.10000000000002</v>
      </c>
      <c r="M69" s="11">
        <v>4.8680160984848481E-3</v>
      </c>
    </row>
    <row r="70" spans="1:13" ht="24" customHeight="1" x14ac:dyDescent="0.25">
      <c r="A70" s="3" t="s">
        <v>235</v>
      </c>
      <c r="B70" s="3"/>
      <c r="C70" s="3"/>
      <c r="D70" s="3" t="s">
        <v>236</v>
      </c>
      <c r="E70" s="3"/>
      <c r="F70" s="3"/>
      <c r="G70" s="4"/>
      <c r="H70" s="3"/>
      <c r="I70" s="3"/>
      <c r="J70" s="3"/>
      <c r="K70" s="3"/>
      <c r="L70" s="5">
        <v>1817.95</v>
      </c>
      <c r="M70" s="6">
        <v>2.9887909038299663E-2</v>
      </c>
    </row>
    <row r="71" spans="1:13" ht="39" customHeight="1" x14ac:dyDescent="0.25">
      <c r="A71" s="7" t="s">
        <v>237</v>
      </c>
      <c r="B71" s="9" t="s">
        <v>238</v>
      </c>
      <c r="C71" s="7" t="s">
        <v>27</v>
      </c>
      <c r="D71" s="7" t="s">
        <v>239</v>
      </c>
      <c r="E71" s="7" t="s">
        <v>240</v>
      </c>
      <c r="F71" s="8" t="s">
        <v>40</v>
      </c>
      <c r="G71" s="9">
        <v>27.82</v>
      </c>
      <c r="H71" s="10">
        <v>3.32</v>
      </c>
      <c r="I71" s="10">
        <v>4.2699999999999996</v>
      </c>
      <c r="J71" s="10">
        <v>82.9</v>
      </c>
      <c r="K71" s="10">
        <v>69.790000000000006</v>
      </c>
      <c r="L71" s="10">
        <f>118.79</f>
        <v>118.79</v>
      </c>
      <c r="M71" s="11">
        <v>1.9529605955387204E-3</v>
      </c>
    </row>
    <row r="72" spans="1:13" ht="39" customHeight="1" x14ac:dyDescent="0.25">
      <c r="A72" s="7" t="s">
        <v>241</v>
      </c>
      <c r="B72" s="9" t="s">
        <v>242</v>
      </c>
      <c r="C72" s="7" t="s">
        <v>27</v>
      </c>
      <c r="D72" s="7" t="s">
        <v>243</v>
      </c>
      <c r="E72" s="7" t="s">
        <v>240</v>
      </c>
      <c r="F72" s="8" t="s">
        <v>62</v>
      </c>
      <c r="G72" s="9">
        <v>1.9474</v>
      </c>
      <c r="H72" s="10">
        <v>677.33</v>
      </c>
      <c r="I72" s="10">
        <v>872.53</v>
      </c>
      <c r="J72" s="10">
        <v>37.57</v>
      </c>
      <c r="K72" s="10">
        <v>2.21</v>
      </c>
      <c r="L72" s="10">
        <f>1699.16</f>
        <v>1699.16</v>
      </c>
      <c r="M72" s="11">
        <v>2.7934948442760944E-2</v>
      </c>
    </row>
    <row r="73" spans="1:13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</row>
    <row r="74" spans="1:13" x14ac:dyDescent="0.25">
      <c r="A74" s="24" t="s">
        <v>244</v>
      </c>
      <c r="B74" s="24"/>
      <c r="C74" s="24"/>
      <c r="D74" s="15" t="s">
        <v>245</v>
      </c>
      <c r="E74" s="14"/>
      <c r="F74" s="14"/>
      <c r="G74" s="14"/>
      <c r="H74" s="14"/>
      <c r="I74" s="18" t="s">
        <v>246</v>
      </c>
      <c r="J74" s="24"/>
      <c r="K74" s="25">
        <v>47223.12</v>
      </c>
      <c r="L74" s="24"/>
      <c r="M74" s="24"/>
    </row>
    <row r="75" spans="1:13" x14ac:dyDescent="0.25">
      <c r="A75" s="24" t="s">
        <v>247</v>
      </c>
      <c r="B75" s="24"/>
      <c r="C75" s="24"/>
      <c r="D75" s="15"/>
      <c r="E75" s="14"/>
      <c r="F75" s="14"/>
      <c r="G75" s="14"/>
      <c r="H75" s="14"/>
      <c r="I75" s="18" t="s">
        <v>248</v>
      </c>
      <c r="J75" s="24"/>
      <c r="K75" s="25">
        <v>13602.48</v>
      </c>
      <c r="L75" s="24"/>
      <c r="M75" s="24"/>
    </row>
    <row r="76" spans="1:13" x14ac:dyDescent="0.25">
      <c r="A76" s="24" t="s">
        <v>249</v>
      </c>
      <c r="B76" s="24"/>
      <c r="C76" s="24"/>
      <c r="D76" s="15" t="s">
        <v>245</v>
      </c>
      <c r="E76" s="14"/>
      <c r="F76" s="14"/>
      <c r="G76" s="14"/>
      <c r="H76" s="14"/>
      <c r="I76" s="18" t="s">
        <v>250</v>
      </c>
      <c r="J76" s="24"/>
      <c r="K76" s="25">
        <v>60825.599999999999</v>
      </c>
      <c r="L76" s="24"/>
      <c r="M76" s="24"/>
    </row>
    <row r="77" spans="1:13" ht="25.2" customHeight="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</row>
    <row r="78" spans="1:13" ht="70.05" customHeight="1" x14ac:dyDescent="0.25">
      <c r="A78" s="26" t="s">
        <v>251</v>
      </c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</row>
  </sheetData>
  <mergeCells count="27">
    <mergeCell ref="A78:M78"/>
    <mergeCell ref="A75:C75"/>
    <mergeCell ref="I75:J75"/>
    <mergeCell ref="K75:M75"/>
    <mergeCell ref="A76:C76"/>
    <mergeCell ref="I76:J76"/>
    <mergeCell ref="K76:M76"/>
    <mergeCell ref="L4:L5"/>
    <mergeCell ref="M4:M5"/>
    <mergeCell ref="A74:C74"/>
    <mergeCell ref="I74:J74"/>
    <mergeCell ref="K74:M74"/>
    <mergeCell ref="F4:F5"/>
    <mergeCell ref="G4:G5"/>
    <mergeCell ref="H4:H5"/>
    <mergeCell ref="J4:K4"/>
    <mergeCell ref="I4:I5"/>
    <mergeCell ref="A4:A5"/>
    <mergeCell ref="B4:B5"/>
    <mergeCell ref="C4:C5"/>
    <mergeCell ref="D4:D5"/>
    <mergeCell ref="E4:E5"/>
    <mergeCell ref="F1:H1"/>
    <mergeCell ref="I1:M1"/>
    <mergeCell ref="F2:H2"/>
    <mergeCell ref="I2:M2"/>
    <mergeCell ref="A3:M3"/>
  </mergeCells>
  <pageMargins left="0.51181102362204722" right="0.51181102362204722" top="0.98425196850393704" bottom="0.98425196850393704" header="0.51181102362204722" footer="0.51181102362204722"/>
  <pageSetup paperSize="9" scale="63" fitToHeight="0" orientation="landscape" r:id="rId1"/>
  <headerFooter>
    <oddHeader>&amp;L &amp;CDEPLAN - DEPARTAMENTO DE PLANEJAMENTO
CNPJ: 03.501.574/0001-31 &amp;R</oddHeader>
    <oddFooter>&amp;L &amp;CRUA SANTA CATARINA DEPLAN - CENTRO - Sidrolândia / MS
 / engenhariaucdb@gmail.com 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Marcel Barcellos</cp:lastModifiedBy>
  <cp:revision>0</cp:revision>
  <cp:lastPrinted>2026-02-04T14:20:32Z</cp:lastPrinted>
  <dcterms:created xsi:type="dcterms:W3CDTF">2026-02-04T14:09:44Z</dcterms:created>
  <dcterms:modified xsi:type="dcterms:W3CDTF">2026-02-04T14:43:49Z</dcterms:modified>
</cp:coreProperties>
</file>